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firstSheet="1" activeTab="2"/>
  </bookViews>
  <sheets>
    <sheet name="ΧΡΗΜ. ΥΠΟΛΟΙΠΟ 2022-2023 Σ.2" sheetId="1" r:id="rId1"/>
    <sheet name="ΣΥΓΚ. ΠΙΝ. ΕΣΟΔΩΝ Σ.3" sheetId="2" r:id="rId2"/>
    <sheet name="ΔΕΛΤΙΟ ΔΑΠ. ΛΕΠΤΟΜΕ. Σ6" sheetId="3" r:id="rId3"/>
    <sheet name="ΔΕΛΤΙΑ ΔΑΠ. ΣΕΛ.4" sheetId="4" r:id="rId4"/>
    <sheet name="Δεύτερος Πίνακας" sheetId="5" r:id="rId5"/>
    <sheet name="Τρίτος Πίνακας" sheetId="6" r:id="rId6"/>
    <sheet name="Τέταρτος Πίνακας" sheetId="7" r:id="rId7"/>
  </sheets>
  <externalReferences>
    <externalReference r:id="rId10"/>
    <externalReference r:id="rId11"/>
  </externalReferences>
  <definedNames>
    <definedName name="_xlnm.Print_Area" localSheetId="3">'ΔΕΛΤΙΑ ΔΑΠ. ΣΕΛ.4'!$A$1:$P$74</definedName>
    <definedName name="_xlnm.Print_Area" localSheetId="4">'Δεύτερος Πίνακας'!$A$1:$C$14</definedName>
    <definedName name="_xlnm.Print_Area" localSheetId="1">'ΣΥΓΚ. ΠΙΝ. ΕΣΟΔΩΝ Σ.3'!$A$1:$E$28</definedName>
    <definedName name="_xlnm.Print_Titles" localSheetId="3">'ΔΕΛΤΙΑ ΔΑΠ. ΣΕΛ.4'!$7:$8</definedName>
  </definedNames>
  <calcPr fullCalcOnLoad="1"/>
</workbook>
</file>

<file path=xl/comments3.xml><?xml version="1.0" encoding="utf-8"?>
<comments xmlns="http://schemas.openxmlformats.org/spreadsheetml/2006/main">
  <authors>
    <author>CHRISTOFOROU GIANNA</author>
  </authors>
  <commentList>
    <comment ref="A20" authorId="0">
      <text>
        <r>
          <rPr>
            <b/>
            <sz val="9"/>
            <rFont val="Tahoma"/>
            <family val="2"/>
          </rPr>
          <t>CHRISTOFOROU GIANNA: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<sst xmlns="http://schemas.openxmlformats.org/spreadsheetml/2006/main" count="471" uniqueCount="266">
  <si>
    <t>Άρθρο</t>
  </si>
  <si>
    <t>ΠΡΟΫΠΟΛΟΓΙΖΟΜΕΝΟ ΧΡΗΜΑΤΙΚΟ ΥΠΟΛΟΙΠΟ</t>
  </si>
  <si>
    <t>ΣΥΓΚΕΦΑΛΑΙΩΤΙΚΟΣ ΠΙΝΑΚΑΣ ΕΣΟΔΩΝ</t>
  </si>
  <si>
    <t>Έσοδα κατά Κεφάλαιο</t>
  </si>
  <si>
    <t>€</t>
  </si>
  <si>
    <t>Κεφάλαιο</t>
  </si>
  <si>
    <t>Όλα</t>
  </si>
  <si>
    <t>ΚΑΤΑΛΟΓΟΣ ΛΕΙΤΟΥΡΓΩΝ ΠΟΥ ΑΣΚΟΥΝ ΕΛΕΓΧΟ ΠΑΝΩ ΣΤΙΣ ΔΑΠΑΝΕΣ</t>
  </si>
  <si>
    <t xml:space="preserve">Προϋπολογισμός </t>
  </si>
  <si>
    <t>Δαπάνη κατά Είδος</t>
  </si>
  <si>
    <t>Οδοιπορικά</t>
  </si>
  <si>
    <t>Συνολικές Δαπάνες</t>
  </si>
  <si>
    <t>Συνολο Εσόδων</t>
  </si>
  <si>
    <t>Κρατική Χορηγία</t>
  </si>
  <si>
    <t xml:space="preserve">ΆΛΛΑ ΕΣΟΔΑ (ΤΕΛΗ ΑΞΙΟΛΟΓΗΣΗΣ) </t>
  </si>
  <si>
    <t xml:space="preserve">Μη προβλεπόμενες δαπάνες και αποθεματικό </t>
  </si>
  <si>
    <t>Σύνολο Δαπανών</t>
  </si>
  <si>
    <t>Άλλες Δαπάνες</t>
  </si>
  <si>
    <t>ΜΗ ΠΡΟΒΛΕΠΟΜΕΝΕΣ ΔΑΠΑΝΕΣ ΚΑΙ ΑΠΟΘΕΜΑΤΙΚΟ</t>
  </si>
  <si>
    <t>KEΦ.</t>
  </si>
  <si>
    <t>ΚΕΦ.</t>
  </si>
  <si>
    <t xml:space="preserve">ΚΑΤΑΛΟΓΟΣ ΛΕΙΤΟΥΡΓΩΝ ΓΙΑ ΤΗΝ ΕΙΣΠΡΑΞΗ ΕΣΟΔΩΝ </t>
  </si>
  <si>
    <t xml:space="preserve"> ΠΡΟΕΔΡΟΣ Σ.Ι.Υ.Α. </t>
  </si>
  <si>
    <t>ΠΡΟΕΔΡΟΣ Σ.Ι.Υ.Α. Ή ΕΚΠΡΟΣΩΠΟΣ ΤΟΥ</t>
  </si>
  <si>
    <t>Έξοδα Κινήσεως</t>
  </si>
  <si>
    <t>Λεπτομέρειες Δαπάνης</t>
  </si>
  <si>
    <t>Πραγματική Δαπάνη 2018</t>
  </si>
  <si>
    <t xml:space="preserve">Πραγματική Δαπάνη 2019 (31/06/19) + Πρόβλεψη </t>
  </si>
  <si>
    <t>Προυπολογισμός 2020</t>
  </si>
  <si>
    <t>%Μείωσης</t>
  </si>
  <si>
    <t>01</t>
  </si>
  <si>
    <t>02100</t>
  </si>
  <si>
    <t>02101</t>
  </si>
  <si>
    <t>Μισθοδοσία Υπαλλήλων</t>
  </si>
  <si>
    <t>02102</t>
  </si>
  <si>
    <t xml:space="preserve">Βασικοί Μισθοί </t>
  </si>
  <si>
    <t>02220</t>
  </si>
  <si>
    <t xml:space="preserve">Άλλα Επιδόματα Υπαλλήλων </t>
  </si>
  <si>
    <t>02223</t>
  </si>
  <si>
    <t xml:space="preserve">Επιδόματα Εξασκούμενων </t>
  </si>
  <si>
    <t>02280</t>
  </si>
  <si>
    <t>02281</t>
  </si>
  <si>
    <t>Συνεισφορά στο Ταμείο Κοινωνικών Ασφαλίσεων (8,3%)</t>
  </si>
  <si>
    <t>02282</t>
  </si>
  <si>
    <t>Εισφορά στο Ταμείο Κοινωνικής Συνοχής (2%)</t>
  </si>
  <si>
    <t>02283</t>
  </si>
  <si>
    <t>02286</t>
  </si>
  <si>
    <t>Εισφορά στο Ταμείο Ανάπτυξης Ανθρώπινου Δυναμικού(0,5%)</t>
  </si>
  <si>
    <t>ΔΙΑΧΕΙΡΙΣΤΙΚΑ ΕΞΟΔΑ</t>
  </si>
  <si>
    <t>03000</t>
  </si>
  <si>
    <t>03001</t>
  </si>
  <si>
    <t>03002</t>
  </si>
  <si>
    <t>03020</t>
  </si>
  <si>
    <t>03021</t>
  </si>
  <si>
    <t>Ταχυδρομικά τέλη και Τηλεγραφήματα</t>
  </si>
  <si>
    <t>03022</t>
  </si>
  <si>
    <t>Τηλέφωνα</t>
  </si>
  <si>
    <t>03023</t>
  </si>
  <si>
    <t>Φωτισμός, Θέρμανση, Καύσιμα</t>
  </si>
  <si>
    <t>03025</t>
  </si>
  <si>
    <t>Ενοίκια και Κοινόχρηστα</t>
  </si>
  <si>
    <t>03026</t>
  </si>
  <si>
    <t>Τέλη και Τέλη Ύδατος</t>
  </si>
  <si>
    <t>03029</t>
  </si>
  <si>
    <t>Διαφημίσεις, Δημοσιεύσεις και Δημοσιότητα</t>
  </si>
  <si>
    <t>03100</t>
  </si>
  <si>
    <t>Άλλα Λειτουργικά Έξοδα</t>
  </si>
  <si>
    <t>03104</t>
  </si>
  <si>
    <t>Αντιμισθία Προέδρου και Μελών Διοικητικού Συμβουλίου</t>
  </si>
  <si>
    <t>03114</t>
  </si>
  <si>
    <t>Φιλοξενία μελών</t>
  </si>
  <si>
    <t>03150</t>
  </si>
  <si>
    <t>Αγορά Αναλώσιμων Γραφείου</t>
  </si>
  <si>
    <t>03151</t>
  </si>
  <si>
    <t>Φωτοτυπικά Υλικά</t>
  </si>
  <si>
    <t>03152</t>
  </si>
  <si>
    <t>03153</t>
  </si>
  <si>
    <t>03154</t>
  </si>
  <si>
    <t>Αναλώσιμα Ηλεκτρονικού Υπολογιστή</t>
  </si>
  <si>
    <t>03155</t>
  </si>
  <si>
    <t xml:space="preserve">Γραφική Ύλη και Εκτυπωτικά </t>
  </si>
  <si>
    <t>03158</t>
  </si>
  <si>
    <t>Αγορά Επίπλων και Σκευών</t>
  </si>
  <si>
    <t>03300</t>
  </si>
  <si>
    <t>03460</t>
  </si>
  <si>
    <t>Τηλεπικοινωνιακός και Μηχανογραφικός Εξοπλισμός</t>
  </si>
  <si>
    <t>03461</t>
  </si>
  <si>
    <t>Συντήρηση Μηχανογραφικού Εξοπλισμού</t>
  </si>
  <si>
    <t>03466</t>
  </si>
  <si>
    <t>Συντήρηση Εξοπλισμού Γραφείου</t>
  </si>
  <si>
    <t>03500</t>
  </si>
  <si>
    <t xml:space="preserve"> </t>
  </si>
  <si>
    <t>03520</t>
  </si>
  <si>
    <t>Συνέδρια, Σεμινάρια και Άλλα Γεγονότα</t>
  </si>
  <si>
    <t>03550</t>
  </si>
  <si>
    <t>ΣΥΜΒΟΥΛΕΥΤΙΚΕΣ ΥΠΗΡΕΣΙΕΣ/ΕΡΕΥΝΕΣ</t>
  </si>
  <si>
    <t>03551</t>
  </si>
  <si>
    <t>Υπηρεσίες Εμπειρογνωμόνων / Συμβούλων</t>
  </si>
  <si>
    <t>03552</t>
  </si>
  <si>
    <t>Νομικά Έξοδα</t>
  </si>
  <si>
    <t>03554</t>
  </si>
  <si>
    <t>03580</t>
  </si>
  <si>
    <t>Σύμβαση Υπηρεσιών</t>
  </si>
  <si>
    <t>03583</t>
  </si>
  <si>
    <t>Αγορά Υπηρεσιών</t>
  </si>
  <si>
    <t>03595</t>
  </si>
  <si>
    <t>Έξοδα Μεταφράσεων</t>
  </si>
  <si>
    <t>03650</t>
  </si>
  <si>
    <t>03651</t>
  </si>
  <si>
    <t>03652</t>
  </si>
  <si>
    <t>Εκδόσεις Υπουργείου και Ανεξάρτητων Υπηρεσιών</t>
  </si>
  <si>
    <t>03700</t>
  </si>
  <si>
    <t>Εκστρατείες Διαφώτισης</t>
  </si>
  <si>
    <t>03702</t>
  </si>
  <si>
    <t>Ενημερωτικές Εκστρατείες</t>
  </si>
  <si>
    <t>07654</t>
  </si>
  <si>
    <t>Αγορά εξοπλισμού γραφείου</t>
  </si>
  <si>
    <t>07681</t>
  </si>
  <si>
    <t>Αγορά Μηχανογραφικού Εξοπλισμού, Προγραμμάτων και Υπηρεσιών</t>
  </si>
  <si>
    <t>02</t>
  </si>
  <si>
    <t>03850</t>
  </si>
  <si>
    <t xml:space="preserve">ΜΗ ΠΡΟΒΛΕΠΟΜΕΝΕΣ ΔΑΠΑΝΕΣ / ΑΠΟΘΕΜΑΤΙΚΟ </t>
  </si>
  <si>
    <t>03851</t>
  </si>
  <si>
    <t xml:space="preserve">Μη προβλεπόμενες δαπάνες / αποθεματικό </t>
  </si>
  <si>
    <t xml:space="preserve">Μη  προβλεπόμενες δαπάνες / αποθεματικό </t>
  </si>
  <si>
    <t>ΣΥΝΟΛΟ</t>
  </si>
  <si>
    <t>Καθαριότητα Γραφείου</t>
  </si>
  <si>
    <t>Αγορά Χαρτιού</t>
  </si>
  <si>
    <t>Δικαιώματα Εμπειρογνωμόνων Ετοιμασία Μελετών</t>
  </si>
  <si>
    <t>Εκδόσεις Βιβλίων και Εντύπων</t>
  </si>
  <si>
    <t>Εισφορά στο Ταμείο Τερματισμού Απασχόλησης (1,2%)</t>
  </si>
  <si>
    <t>Λειτουργικά Έξοδα Γραφείου*</t>
  </si>
  <si>
    <t>Υποομάδα Άρθρων</t>
  </si>
  <si>
    <t>Ομάδα  Άρθρων</t>
  </si>
  <si>
    <t>ΥΠΑΛΛΗΛΟΙ</t>
  </si>
  <si>
    <t>Διοικητικός Λειτουργός 1 Α8-Α10-Α11</t>
  </si>
  <si>
    <t xml:space="preserve">Συνεισφορές Εργοδότη σε Ταμεία για Υπαλλήλους </t>
  </si>
  <si>
    <t>ΛΕΙΤΟΥΡΓΙΚΕΣ ΔΑΠΑΝΕΣ</t>
  </si>
  <si>
    <t>ΣΥΝΤΗΡΗΣΕΙΣ ΚΑΙ ΕΠΙΔΟΡΘΩΣΕΙΣ</t>
  </si>
  <si>
    <t>ΕΚΠΑΙΔΕΥΣΗ ΠΡΟΣΩΠΙΚΟΥ/ΣΥΝΕΔΡΙΑ</t>
  </si>
  <si>
    <t>ΕΚΔΟΣΕΙΣ ΚΑΙ ΔΗΜΟΣΙΟΤΗΤΑ</t>
  </si>
  <si>
    <t>07650</t>
  </si>
  <si>
    <t>ΑΓΟΡΑ ΕΞΟΠΛΙΣΜΟΥ</t>
  </si>
  <si>
    <t>07651</t>
  </si>
  <si>
    <t>Μηχανολογικός και Ηλεκτρονικός Εξοπλισμός</t>
  </si>
  <si>
    <t>03854</t>
  </si>
  <si>
    <t>03531</t>
  </si>
  <si>
    <t>Συνέδρια, Σεμινάρια στο εξωτερικό</t>
  </si>
  <si>
    <t>02289</t>
  </si>
  <si>
    <t>ΚΛΙΜΑΚΕΣ</t>
  </si>
  <si>
    <t>ΕΤΗΣΙΑ ΜΙΣΘΟΔΟΣΙΑ</t>
  </si>
  <si>
    <t>ΚΛΙΜΑΚΕΣ ΜΙΣΘΩΝ</t>
  </si>
  <si>
    <t>ΒΑΘΜΙΔΑ</t>
  </si>
  <si>
    <t xml:space="preserve">ΕΤΗΣΙΑ ΠΡΟΣΑΥΞΗΣΗ
</t>
  </si>
  <si>
    <t>ΕΤΗΣΙΟΣ ΒΑΣΙΚΟΣ ΜΙΣΘΟΣ</t>
  </si>
  <si>
    <r>
      <t xml:space="preserve">ΕΤΗΣΙΟΣ </t>
    </r>
    <r>
      <rPr>
        <b/>
        <sz val="8"/>
        <color indexed="8"/>
        <rFont val="Calibri"/>
        <family val="2"/>
      </rPr>
      <t>ΤΙΜΑΡΙΘΜΟΣ</t>
    </r>
    <r>
      <rPr>
        <b/>
        <sz val="10"/>
        <color indexed="8"/>
        <rFont val="Calibri"/>
        <family val="2"/>
      </rPr>
      <t xml:space="preserve">
1,27%
</t>
    </r>
  </si>
  <si>
    <r>
      <rPr>
        <b/>
        <sz val="9"/>
        <color indexed="8"/>
        <rFont val="Calibri"/>
        <family val="2"/>
      </rPr>
      <t>ΑΚΑΘΑΡΙΣΤΟΣ</t>
    </r>
    <r>
      <rPr>
        <b/>
        <sz val="10"/>
        <color indexed="8"/>
        <rFont val="Calibri"/>
        <family val="2"/>
      </rPr>
      <t xml:space="preserve"> ΕΤΗΣΙΟΣ ΜΙΣΘΟΣ
</t>
    </r>
    <r>
      <rPr>
        <b/>
        <sz val="9"/>
        <color indexed="8"/>
        <rFont val="Calibri"/>
        <family val="2"/>
      </rPr>
      <t xml:space="preserve"> (12 ΜΗΝΩΝ)</t>
    </r>
  </si>
  <si>
    <t xml:space="preserve">ΑΚΑΘΑΡΙΣΤΟΣ ΕΤΗΣΙΟΣ ΜΙΣΘΟΣ
 (13 ΜΗΝΩΝ)
 </t>
  </si>
  <si>
    <t>ΕΤΗΣΙΕΣ ΑΠΟΚΟΠΕΣ (ΠΡΙΝ ΑΠΟ Φ.ΕΙΣΟΔ)</t>
  </si>
  <si>
    <t>ΚΑΘΑΡΟΣ ΕΤΗΣΙΟΣ ΜΙΣΘΟΣ ΠΡΙΝ ΑΠΟ Φ.ΕΙΣ.</t>
  </si>
  <si>
    <r>
      <rPr>
        <b/>
        <sz val="10"/>
        <color indexed="8"/>
        <rFont val="Calibri"/>
        <family val="2"/>
      </rPr>
      <t>ΦΟΡΟΣ</t>
    </r>
    <r>
      <rPr>
        <b/>
        <sz val="11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ΕΙΣΟΔΗΜΑΤΟΣ</t>
    </r>
  </si>
  <si>
    <t>ΚΑΘΑΡΟΣ ΕΤΗΣΙΟΣ ΜΙΣΘΟΣ ΜΕΤΑ ΑΠΟ Φ.ΕΙΣ.</t>
  </si>
  <si>
    <t>A1</t>
  </si>
  <si>
    <t>Μείωση Κλ. Εισδ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</si>
  <si>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</si>
  <si>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</si>
  <si>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</si>
  <si>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</si>
  <si>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</si>
  <si>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</si>
  <si>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</si>
  <si>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</si>
  <si>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</si>
  <si>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</si>
  <si>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</si>
  <si>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</si>
  <si>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</si>
  <si>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</si>
  <si>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</si>
  <si>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</si>
  <si>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</si>
  <si>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</si>
  <si>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</si>
  <si>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</si>
  <si>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</si>
  <si>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</si>
  <si>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</si>
  <si>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</si>
  <si>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</si>
  <si>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</si>
  <si>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</si>
  <si>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</si>
  <si>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</si>
  <si>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</si>
  <si>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</si>
  <si>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</si>
  <si>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</si>
  <si>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</si>
  <si>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</si>
  <si>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</si>
  <si>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</si>
  <si>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</si>
  <si>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r>
      <t>A11</t>
    </r>
    <r>
      <rPr>
        <b/>
        <vertAlign val="superscript"/>
        <sz val="11"/>
        <color indexed="8"/>
        <rFont val="Calibri"/>
        <family val="2"/>
      </rPr>
      <t>(43707)</t>
    </r>
  </si>
  <si>
    <t>12η+</t>
  </si>
  <si>
    <t>A12</t>
  </si>
  <si>
    <t>Α12(ii)</t>
  </si>
  <si>
    <r>
      <t>Α12</t>
    </r>
    <r>
      <rPr>
        <b/>
        <vertAlign val="superscript"/>
        <sz val="11"/>
        <color indexed="8"/>
        <rFont val="Calibri"/>
        <family val="2"/>
      </rPr>
      <t>(46201)</t>
    </r>
  </si>
  <si>
    <t>9η+</t>
  </si>
  <si>
    <r>
      <t>Α12</t>
    </r>
    <r>
      <rPr>
        <b/>
        <vertAlign val="superscript"/>
        <sz val="11"/>
        <color indexed="8"/>
        <rFont val="Calibri"/>
        <family val="2"/>
      </rPr>
      <t>(48176)</t>
    </r>
  </si>
  <si>
    <t>10η+</t>
  </si>
  <si>
    <t>Α13</t>
  </si>
  <si>
    <t>Μείωση Κλ. Εισδ.</t>
  </si>
  <si>
    <t>Α13(i)</t>
  </si>
  <si>
    <t>Α13(ii)</t>
  </si>
  <si>
    <r>
      <t>A13</t>
    </r>
    <r>
      <rPr>
        <b/>
        <vertAlign val="superscript"/>
        <sz val="11"/>
        <color indexed="8"/>
        <rFont val="Calibri"/>
        <family val="2"/>
      </rPr>
      <t>(52616)</t>
    </r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</si>
  <si>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</si>
  <si>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</si>
  <si>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</si>
  <si>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</si>
  <si>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</si>
  <si>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</si>
  <si>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</si>
  <si>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</si>
  <si>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Συνεισφορά στο Γενικό Σχέδιο Υγείας (2,90% για το 2022-2023)</t>
  </si>
  <si>
    <t>Προϋπολογισμός δαπανών για το έτος 2022</t>
  </si>
  <si>
    <t>Προϋπολογισμός εσόδων για το έτος 2022</t>
  </si>
  <si>
    <t>Ετήσιος βασικός μισθός τα δυο πρώτα έτη υπηρεσίας ή απασχόλησης (€)</t>
  </si>
  <si>
    <t>Κλ. Α8, Α10 και Α11</t>
  </si>
  <si>
    <t>Κλιμακα Θέσης</t>
  </si>
  <si>
    <t>1</t>
  </si>
  <si>
    <t>ΣΥΓΚΕΦΑΛΑΙΩΤΙΚΟΣ ΠΙΝΑΚΑΣ ΕΞΟΔΩΝ</t>
  </si>
  <si>
    <r>
      <t>Προϋπολογιζόμενο Χρηματικό Υπόλοιπο κατά την 31</t>
    </r>
    <r>
      <rPr>
        <vertAlign val="superscript"/>
        <sz val="12"/>
        <rFont val="Arial"/>
        <family val="2"/>
      </rPr>
      <t>η</t>
    </r>
    <r>
      <rPr>
        <sz val="12"/>
        <rFont val="Arial"/>
        <family val="2"/>
      </rPr>
      <t xml:space="preserve"> Δεκεμβρίου 2022</t>
    </r>
  </si>
  <si>
    <r>
      <t>Χρηματικό Υπόλοιπο κατά την 1</t>
    </r>
    <r>
      <rPr>
        <vertAlign val="superscript"/>
        <sz val="12"/>
        <rFont val="Arial"/>
        <family val="2"/>
      </rPr>
      <t>ην</t>
    </r>
    <r>
      <rPr>
        <sz val="12"/>
        <rFont val="Arial"/>
        <family val="2"/>
      </rPr>
      <t xml:space="preserve"> Ιανουαρίου 2022</t>
    </r>
  </si>
  <si>
    <t>ΠΡΩΤΟΣ ΠΙΝΑΚΑΣ</t>
  </si>
  <si>
    <t>(Άρθρα 3 και 4)</t>
  </si>
  <si>
    <r>
      <t xml:space="preserve">1.  </t>
    </r>
    <r>
      <rPr>
        <sz val="12"/>
        <rFont val="Arial"/>
        <family val="2"/>
      </rPr>
      <t>Σύμφωνα με το άρθρο 4 του Νόμου αυτού υπέρβαση γίνεται μόνο σε περίπτωση υπερβάσεως του συνόλου των πιστώσεων που εγκρίθηκαν κάτω από κάθε μια από τις πιο κάτω ομάδες δαπανών:</t>
    </r>
  </si>
  <si>
    <r>
      <t xml:space="preserve"> </t>
    </r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  Όταν κάποιο άρθρο του προϋπολογισμού αυτού, σημειώνεται με σταυρό (+), αυτό υποδηλώνει ότι, δεν μπορεί να γίνει δαπάνη, μέχρι να παρασχεθούν πλήρεις λεπτομέρειες του σχεδίου στο Υπουργείο Υγείας με μορφή "Εξουσιοδοτήσεως για Διενέργεια Δαπανών (Ε.Δ.Δ.).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</si>
  <si>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01100 - "Υπάλληλοι"
03000 - "Διαχειριστικά Έξοδα"
03300 - "Συντηρήσεις και Επιδιορθώσεις"
03550 - "Συμβουλευτικές Υπηρεσίες/Έρευνες"
03650 - "Εκδόσεις και Δημοσιότητα"           
07650- "Αγορά Εξοπλισμού"
</t>
  </si>
  <si>
    <t>ΔΕΛΤΙΟ ΔΑΠΑΝΩΝ</t>
  </si>
  <si>
    <t>Εγκεκριμένος Προϋπολογισμός 2022</t>
  </si>
  <si>
    <t>Μεσοπρόθεσμο Δημοσιονομικό Πλαίσιο                 2023</t>
  </si>
  <si>
    <t>03</t>
  </si>
  <si>
    <t>ΔΕΥΤΕΡΟΣ ΠΙΝΑΚΑΣ</t>
  </si>
  <si>
    <t>(Άρθρο 5)</t>
  </si>
  <si>
    <t>Υπεύθυνος λειτουργός που καλύπτει και κάθε άλλο λειτουργό στον οποίο εκχωρείται εξουσία απο τον υπεύθυνο λειτουργό</t>
  </si>
  <si>
    <t>ΤΡΙΤΟΣ ΠΙΝΑΚΑΣ</t>
  </si>
  <si>
    <t>ΜΙΣΘΟΔΟΤΙΚΕΣ ΚΛΙΜΑΚΕΣ</t>
  </si>
  <si>
    <t>(Άρθρο 6)</t>
  </si>
  <si>
    <t xml:space="preserve">ΤΕΤΑΡΤΟΣ ΠΙΝΑΚΑΣ </t>
  </si>
  <si>
    <t>Μείωση Κλιμάκων Εισδοχής</t>
  </si>
  <si>
    <t>Μεσοπρόθεσμο Δημοσιονομικό Πλαίσιο                 2024</t>
  </si>
  <si>
    <t>Μεσοπρόθεσμο Δημοσιονομικό Πλαίσιο               2025</t>
  </si>
  <si>
    <r>
      <t>ΚΑΤΑ ΤΗΝ 31</t>
    </r>
    <r>
      <rPr>
        <b/>
        <vertAlign val="superscript"/>
        <sz val="12"/>
        <rFont val="Arial"/>
        <family val="2"/>
      </rPr>
      <t>η</t>
    </r>
    <r>
      <rPr>
        <b/>
        <sz val="12"/>
        <rFont val="Arial"/>
        <family val="2"/>
      </rPr>
      <t xml:space="preserve"> ΔΕΚΕΜΒΡΙΟΥ 2023</t>
    </r>
  </si>
  <si>
    <t>Προϋπολογισμός δαπανών για το έτος 2023</t>
  </si>
  <si>
    <t>Θέσεις
 2022</t>
  </si>
  <si>
    <t>Θέσεις 
2023</t>
  </si>
  <si>
    <t>ΣΥΜΒΟΥΛΙΟ ΙΑΤΡΙΚΩΣ ΥΠΟΒΟΗΘΟΥΜΕΝΗΣ ΑΝΑΠΑΡΑΓΩΓΗΣ ΠΡΟΫΠΟΛΟΓΙΣΜΟΣ 2023</t>
  </si>
  <si>
    <t>Προϋπολογισμός εσόδων για το έτος 2023</t>
  </si>
  <si>
    <r>
      <t>Προϋπολογιζόμενο Χρηματικό Υπόλοιπο κατά την 31</t>
    </r>
    <r>
      <rPr>
        <vertAlign val="superscript"/>
        <sz val="12"/>
        <rFont val="Arial"/>
        <family val="2"/>
      </rPr>
      <t>η</t>
    </r>
    <r>
      <rPr>
        <sz val="12"/>
        <rFont val="Arial"/>
        <family val="2"/>
      </rPr>
      <t xml:space="preserve"> Δεκεμβρίου 2023</t>
    </r>
  </si>
  <si>
    <r>
      <t>Χρηματικό Υπόλοιπο κατά την 1</t>
    </r>
    <r>
      <rPr>
        <vertAlign val="superscript"/>
        <sz val="12"/>
        <rFont val="Arial"/>
        <family val="2"/>
      </rPr>
      <t>ην</t>
    </r>
    <r>
      <rPr>
        <sz val="12"/>
        <rFont val="Arial"/>
        <family val="2"/>
      </rPr>
      <t xml:space="preserve"> Ιανουαρίου 2023</t>
    </r>
  </si>
  <si>
    <r>
      <t>ΚΑΤΑ ΤΗΝ 31</t>
    </r>
    <r>
      <rPr>
        <b/>
        <vertAlign val="superscript"/>
        <sz val="12"/>
        <rFont val="Arial"/>
        <family val="2"/>
      </rPr>
      <t>Η</t>
    </r>
    <r>
      <rPr>
        <b/>
        <sz val="12"/>
        <rFont val="Arial"/>
        <family val="2"/>
      </rPr>
      <t xml:space="preserve"> ΔΕΚΕΜΒΡΙΟΥ 2022</t>
    </r>
  </si>
  <si>
    <t>Πραγματικές Δαπανές                 2021</t>
  </si>
  <si>
    <r>
      <t xml:space="preserve">
</t>
    </r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 Ο αριθμός των θέσεων που εγκρίθηκαν δεικνύεται στις δύο στήλες που φέρουν τον τίτλο "Θέσεις" στον Πρώτο Πίνακα "Δελτίο Δαπανών".                                                                                                                                                                      
</t>
    </r>
  </si>
  <si>
    <r>
      <rPr>
        <b/>
        <sz val="12"/>
        <rFont val="Arial"/>
        <family val="2"/>
      </rPr>
      <t>5.</t>
    </r>
    <r>
      <rPr>
        <sz val="12"/>
        <rFont val="Arial"/>
        <family val="2"/>
      </rPr>
      <t xml:space="preserve"> Οι μισθοί των αξιωματούχων και εργοδοτουμένων και οι συντάξεις των συνταξιούχων αναπροσαρμόζονται την 1</t>
    </r>
    <r>
      <rPr>
        <vertAlign val="superscript"/>
        <sz val="12"/>
        <rFont val="Arial"/>
        <family val="2"/>
      </rPr>
      <t>η</t>
    </r>
    <r>
      <rPr>
        <sz val="12"/>
        <rFont val="Arial"/>
        <family val="2"/>
      </rPr>
      <t xml:space="preserve"> Ιανουαρίου με βαση το δείκτη της αυτοματης Τιμαριθμικής Αναπροσαρμογής ως ακολούθως:
(α) Καταβολή του 50% του ποσοστού της αύξησης του υποκείμενου δείκτη της Αυτόματης Τιμαριθμικής Αναπροσαρμογής κατα το έτος που προηγείται του έτους αναφοράς.
(β) Η πιο πάνω αναπροσαρμογή αναστέλλεται σε περίπτωση που κατα το δευτερο και τρίτο τρίμηνο του έτους που προηγείται του έτους αναφοράς ο ρυθμός οικονοικής αναπτυξης σε πραγματικούς όρους διορθωμένος ως προς τις εποχικές διακυμανσεις είναι αρνητικός.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</si>
  <si>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ΔΕΛΤΙΟ ΔΑΠΑΝΩΝ 2002 
ΛΕΠΤΟΜΕΡΕΙΕΣ ΔΑΠΑΝΩΝ 
ΣΗΜΕΙΩΣΕΙΣ
</t>
  </si>
  <si>
    <r>
      <rPr>
        <b/>
        <sz val="12"/>
        <rFont val="Arial"/>
        <family val="2"/>
      </rPr>
      <t xml:space="preserve">4.  </t>
    </r>
    <r>
      <rPr>
        <sz val="12"/>
        <rFont val="Arial"/>
        <family val="2"/>
      </rPr>
      <t>Όταν μία θέση καταργείται, εμφανίζεται ως διακοπείσα υπηρεσία με πρόταξη μίας αγκύλης</t>
    </r>
    <r>
      <rPr>
        <sz val="12"/>
        <rFont val="Arial"/>
        <family val="2"/>
      </rPr>
      <t xml:space="preserve"> ({).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</si>
</sst>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#,##0.0"/>
    <numFmt numFmtId="193" formatCode="#,##0.000"/>
    <numFmt numFmtId="194" formatCode="0.000000"/>
    <numFmt numFmtId="195" formatCode="0.00000"/>
    <numFmt numFmtId="196" formatCode="0.0000"/>
    <numFmt numFmtId="197" formatCode="#,##0.0000"/>
    <numFmt numFmtId="198" formatCode="#,##0.00000"/>
    <numFmt numFmtId="199" formatCode="0.0000000"/>
    <numFmt numFmtId="200" formatCode="#,##0_ ;\-#,##0\ "/>
    <numFmt numFmtId="201" formatCode="[$-809]dd\ mmmm\ yyyy"/>
    <numFmt numFmtId="202" formatCode="_-* #,##0\ _€_-;\-* #,##0\ _€_-;_-* &quot;-&quot;??\ _€_-;_-@_-"/>
    <numFmt numFmtId="203" formatCode="#,##0\ _€"/>
    <numFmt numFmtId="204" formatCode="0.000000000"/>
    <numFmt numFmtId="205" formatCode="[$€-2]\ #,##0.00;[Red]\-[$€-2]\ #,##0.00"/>
    <numFmt numFmtId="206" formatCode="[$]dddd\,\ d\ mmmm\ yyyy"/>
    <numFmt numFmtId="207" formatCode="[$-409]h:mm:ss\ AM/PM"/>
  </numFmts>
  <fonts count="7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Times New Roman Greek"/>
      <family val="1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name val="Arial"/>
      <family val="2"/>
    </font>
    <font>
      <sz val="10"/>
      <name val="Times New Roman Gre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2"/>
      <color indexed="10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rgb="FF000000"/>
      <name val="Calibri"/>
      <family val="2"/>
    </font>
    <font>
      <b/>
      <u val="single"/>
      <sz val="12"/>
      <color rgb="FFFF0000"/>
      <name val="Arial"/>
      <family val="2"/>
    </font>
    <font>
      <b/>
      <sz val="13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67" fillId="0" borderId="12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13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3" fontId="11" fillId="34" borderId="10" xfId="42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3" fontId="11" fillId="35" borderId="10" xfId="42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68" fillId="0" borderId="12" xfId="0" applyNumberFormat="1" applyFont="1" applyBorder="1" applyAlignment="1">
      <alignment horizontal="center" vertical="center"/>
    </xf>
    <xf numFmtId="203" fontId="11" fillId="34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203" fontId="11" fillId="0" borderId="10" xfId="0" applyNumberFormat="1" applyFont="1" applyBorder="1" applyAlignment="1">
      <alignment vertical="center"/>
    </xf>
    <xf numFmtId="3" fontId="11" fillId="0" borderId="10" xfId="42" applyNumberFormat="1" applyFont="1" applyFill="1" applyBorder="1" applyAlignment="1">
      <alignment horizontal="center" vertical="top"/>
    </xf>
    <xf numFmtId="3" fontId="11" fillId="0" borderId="10" xfId="61" applyNumberFormat="1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center" wrapText="1"/>
    </xf>
    <xf numFmtId="203" fontId="11" fillId="35" borderId="10" xfId="0" applyNumberFormat="1" applyFont="1" applyFill="1" applyBorder="1" applyAlignment="1">
      <alignment vertical="center" wrapText="1"/>
    </xf>
    <xf numFmtId="3" fontId="11" fillId="35" borderId="10" xfId="42" applyNumberFormat="1" applyFont="1" applyFill="1" applyBorder="1" applyAlignment="1">
      <alignment horizontal="center" vertical="center"/>
    </xf>
    <xf numFmtId="3" fontId="11" fillId="35" borderId="10" xfId="6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center" wrapText="1"/>
    </xf>
    <xf numFmtId="203" fontId="9" fillId="0" borderId="10" xfId="0" applyNumberFormat="1" applyFont="1" applyBorder="1" applyAlignment="1">
      <alignment vertical="center" wrapText="1"/>
    </xf>
    <xf numFmtId="3" fontId="9" fillId="0" borderId="10" xfId="42" applyNumberFormat="1" applyFont="1" applyFill="1" applyBorder="1" applyAlignment="1">
      <alignment horizontal="center" vertical="center"/>
    </xf>
    <xf numFmtId="3" fontId="9" fillId="0" borderId="10" xfId="61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/>
    </xf>
    <xf numFmtId="3" fontId="9" fillId="0" borderId="10" xfId="61" applyNumberFormat="1" applyFont="1" applyFill="1" applyBorder="1" applyAlignment="1">
      <alignment horizontal="center"/>
    </xf>
    <xf numFmtId="203" fontId="9" fillId="0" borderId="10" xfId="0" applyNumberFormat="1" applyFont="1" applyBorder="1" applyAlignment="1">
      <alignment vertical="center"/>
    </xf>
    <xf numFmtId="0" fontId="67" fillId="34" borderId="10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vertical="center"/>
    </xf>
    <xf numFmtId="3" fontId="67" fillId="34" borderId="16" xfId="42" applyNumberFormat="1" applyFont="1" applyFill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3" fontId="11" fillId="34" borderId="10" xfId="42" applyNumberFormat="1" applyFont="1" applyFill="1" applyBorder="1" applyAlignment="1">
      <alignment horizont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horizontal="center" vertical="center"/>
    </xf>
    <xf numFmtId="3" fontId="11" fillId="35" borderId="10" xfId="42" applyNumberFormat="1" applyFont="1" applyFill="1" applyBorder="1" applyAlignment="1">
      <alignment horizontal="center"/>
    </xf>
    <xf numFmtId="0" fontId="67" fillId="0" borderId="10" xfId="0" applyFont="1" applyBorder="1" applyAlignment="1" quotePrefix="1">
      <alignment horizontal="center" vertical="center"/>
    </xf>
    <xf numFmtId="0" fontId="68" fillId="0" borderId="15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3" fontId="67" fillId="0" borderId="18" xfId="42" applyNumberFormat="1" applyFont="1" applyFill="1" applyBorder="1" applyAlignment="1">
      <alignment horizontal="center" vertical="center"/>
    </xf>
    <xf numFmtId="3" fontId="67" fillId="0" borderId="16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203" fontId="68" fillId="34" borderId="18" xfId="0" applyNumberFormat="1" applyFont="1" applyFill="1" applyBorder="1" applyAlignment="1">
      <alignment vertical="center"/>
    </xf>
    <xf numFmtId="3" fontId="68" fillId="34" borderId="18" xfId="42" applyNumberFormat="1" applyFont="1" applyFill="1" applyBorder="1" applyAlignment="1">
      <alignment horizontal="center" vertical="center" readingOrder="1"/>
    </xf>
    <xf numFmtId="49" fontId="68" fillId="35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 quotePrefix="1">
      <alignment horizontal="center" vertical="center"/>
    </xf>
    <xf numFmtId="0" fontId="67" fillId="35" borderId="15" xfId="0" applyFont="1" applyFill="1" applyBorder="1" applyAlignment="1">
      <alignment vertical="center"/>
    </xf>
    <xf numFmtId="203" fontId="67" fillId="35" borderId="17" xfId="0" applyNumberFormat="1" applyFont="1" applyFill="1" applyBorder="1" applyAlignment="1">
      <alignment vertical="center"/>
    </xf>
    <xf numFmtId="3" fontId="68" fillId="35" borderId="18" xfId="42" applyNumberFormat="1" applyFont="1" applyFill="1" applyBorder="1" applyAlignment="1">
      <alignment horizontal="center" vertical="center" readingOrder="1"/>
    </xf>
    <xf numFmtId="3" fontId="68" fillId="35" borderId="18" xfId="61" applyNumberFormat="1" applyFont="1" applyFill="1" applyBorder="1" applyAlignment="1">
      <alignment horizontal="center" vertical="center" readingOrder="1"/>
    </xf>
    <xf numFmtId="3" fontId="68" fillId="35" borderId="16" xfId="42" applyNumberFormat="1" applyFont="1" applyFill="1" applyBorder="1" applyAlignment="1">
      <alignment horizontal="center" vertical="center" readingOrder="1"/>
    </xf>
    <xf numFmtId="49" fontId="67" fillId="0" borderId="10" xfId="0" applyNumberFormat="1" applyFont="1" applyBorder="1" applyAlignment="1">
      <alignment horizontal="center" vertical="center"/>
    </xf>
    <xf numFmtId="203" fontId="67" fillId="0" borderId="15" xfId="0" applyNumberFormat="1" applyFont="1" applyBorder="1" applyAlignment="1">
      <alignment vertical="center"/>
    </xf>
    <xf numFmtId="3" fontId="67" fillId="0" borderId="16" xfId="42" applyNumberFormat="1" applyFont="1" applyFill="1" applyBorder="1" applyAlignment="1">
      <alignment horizontal="center" vertical="center" readingOrder="1"/>
    </xf>
    <xf numFmtId="3" fontId="67" fillId="0" borderId="16" xfId="61" applyNumberFormat="1" applyFont="1" applyFill="1" applyBorder="1" applyAlignment="1">
      <alignment horizontal="center" vertical="center" readingOrder="1"/>
    </xf>
    <xf numFmtId="49" fontId="67" fillId="0" borderId="10" xfId="0" applyNumberFormat="1" applyFont="1" applyBorder="1" applyAlignment="1" quotePrefix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67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 wrapText="1"/>
    </xf>
    <xf numFmtId="203" fontId="68" fillId="34" borderId="10" xfId="0" applyNumberFormat="1" applyFont="1" applyFill="1" applyBorder="1" applyAlignment="1">
      <alignment vertical="center" wrapText="1"/>
    </xf>
    <xf numFmtId="203" fontId="68" fillId="34" borderId="10" xfId="0" applyNumberFormat="1" applyFont="1" applyFill="1" applyBorder="1" applyAlignment="1">
      <alignment vertical="center"/>
    </xf>
    <xf numFmtId="49" fontId="68" fillId="0" borderId="12" xfId="0" applyNumberFormat="1" applyFont="1" applyBorder="1" applyAlignment="1" quotePrefix="1">
      <alignment horizontal="center" vertical="center"/>
    </xf>
    <xf numFmtId="3" fontId="67" fillId="0" borderId="16" xfId="42" applyNumberFormat="1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203" fontId="68" fillId="34" borderId="10" xfId="0" applyNumberFormat="1" applyFont="1" applyFill="1" applyBorder="1" applyAlignment="1">
      <alignment vertical="center" wrapText="1"/>
    </xf>
    <xf numFmtId="49" fontId="67" fillId="35" borderId="10" xfId="0" applyNumberFormat="1" applyFont="1" applyFill="1" applyBorder="1" applyAlignment="1">
      <alignment vertical="center"/>
    </xf>
    <xf numFmtId="203" fontId="67" fillId="35" borderId="10" xfId="0" applyNumberFormat="1" applyFont="1" applyFill="1" applyBorder="1" applyAlignment="1">
      <alignment vertical="center" wrapText="1"/>
    </xf>
    <xf numFmtId="3" fontId="9" fillId="35" borderId="10" xfId="42" applyNumberFormat="1" applyFont="1" applyFill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203" fontId="67" fillId="0" borderId="10" xfId="0" applyNumberFormat="1" applyFont="1" applyBorder="1" applyAlignment="1">
      <alignment vertical="center" wrapText="1"/>
    </xf>
    <xf numFmtId="49" fontId="68" fillId="0" borderId="19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203" fontId="67" fillId="0" borderId="10" xfId="0" applyNumberFormat="1" applyFont="1" applyBorder="1" applyAlignment="1">
      <alignment vertical="center"/>
    </xf>
    <xf numFmtId="3" fontId="67" fillId="0" borderId="10" xfId="42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3" fontId="68" fillId="37" borderId="10" xfId="0" applyNumberFormat="1" applyFont="1" applyFill="1" applyBorder="1" applyAlignment="1">
      <alignment vertical="center"/>
    </xf>
    <xf numFmtId="3" fontId="11" fillId="37" borderId="10" xfId="42" applyNumberFormat="1" applyFont="1" applyFill="1" applyBorder="1" applyAlignment="1">
      <alignment horizontal="center" vertical="center"/>
    </xf>
    <xf numFmtId="3" fontId="67" fillId="0" borderId="0" xfId="61" applyNumberFormat="1" applyFont="1" applyFill="1" applyBorder="1" applyAlignment="1">
      <alignment vertical="center"/>
    </xf>
    <xf numFmtId="3" fontId="67" fillId="0" borderId="0" xfId="0" applyNumberFormat="1" applyFont="1" applyAlignment="1">
      <alignment vertical="center"/>
    </xf>
    <xf numFmtId="49" fontId="68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203" fontId="9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67" fillId="0" borderId="0" xfId="0" applyFont="1" applyBorder="1" applyAlignment="1">
      <alignment vertical="center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 applyProtection="1">
      <alignment vertical="top" wrapText="1"/>
      <protection locked="0"/>
    </xf>
    <xf numFmtId="3" fontId="6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3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68" fillId="34" borderId="26" xfId="0" applyNumberFormat="1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0" fontId="67" fillId="34" borderId="14" xfId="0" applyFont="1" applyFill="1" applyBorder="1" applyAlignment="1">
      <alignment horizontal="center" vertical="center"/>
    </xf>
    <xf numFmtId="49" fontId="68" fillId="34" borderId="14" xfId="0" applyNumberFormat="1" applyFont="1" applyFill="1" applyBorder="1" applyAlignment="1">
      <alignment horizontal="center" vertical="center"/>
    </xf>
    <xf numFmtId="49" fontId="68" fillId="35" borderId="14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49" fontId="68" fillId="34" borderId="14" xfId="0" applyNumberFormat="1" applyFont="1" applyFill="1" applyBorder="1" applyAlignment="1">
      <alignment horizontal="center" vertical="center"/>
    </xf>
    <xf numFmtId="49" fontId="68" fillId="35" borderId="14" xfId="0" applyNumberFormat="1" applyFont="1" applyFill="1" applyBorder="1" applyAlignment="1">
      <alignment horizontal="center" vertical="center"/>
    </xf>
    <xf numFmtId="49" fontId="68" fillId="35" borderId="14" xfId="0" applyNumberFormat="1" applyFont="1" applyFill="1" applyBorder="1" applyAlignment="1">
      <alignment horizontal="center" vertical="center" wrapText="1"/>
    </xf>
    <xf numFmtId="49" fontId="68" fillId="34" borderId="14" xfId="0" applyNumberFormat="1" applyFont="1" applyFill="1" applyBorder="1" applyAlignment="1" quotePrefix="1">
      <alignment horizontal="center" vertical="center"/>
    </xf>
    <xf numFmtId="49" fontId="68" fillId="35" borderId="14" xfId="0" applyNumberFormat="1" applyFont="1" applyFill="1" applyBorder="1" applyAlignment="1" quotePrefix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/>
    </xf>
    <xf numFmtId="0" fontId="67" fillId="0" borderId="26" xfId="0" applyFont="1" applyBorder="1" applyAlignment="1">
      <alignment vertical="center"/>
    </xf>
    <xf numFmtId="49" fontId="68" fillId="0" borderId="26" xfId="0" applyNumberFormat="1" applyFont="1" applyBorder="1" applyAlignment="1" quotePrefix="1">
      <alignment horizontal="center" vertical="center"/>
    </xf>
    <xf numFmtId="0" fontId="68" fillId="35" borderId="10" xfId="0" applyFont="1" applyFill="1" applyBorder="1" applyAlignment="1">
      <alignment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/>
    </xf>
    <xf numFmtId="49" fontId="68" fillId="34" borderId="26" xfId="0" applyNumberFormat="1" applyFont="1" applyFill="1" applyBorder="1" applyAlignment="1">
      <alignment horizontal="center" vertical="center"/>
    </xf>
    <xf numFmtId="49" fontId="68" fillId="34" borderId="26" xfId="0" applyNumberFormat="1" applyFont="1" applyFill="1" applyBorder="1" applyAlignment="1" quotePrefix="1">
      <alignment horizontal="center" vertical="center"/>
    </xf>
    <xf numFmtId="0" fontId="68" fillId="33" borderId="27" xfId="0" applyFont="1" applyFill="1" applyBorder="1" applyAlignment="1">
      <alignment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vertical="center"/>
    </xf>
    <xf numFmtId="0" fontId="68" fillId="33" borderId="15" xfId="0" applyFont="1" applyFill="1" applyBorder="1" applyAlignment="1">
      <alignment horizontal="center" vertical="center"/>
    </xf>
    <xf numFmtId="202" fontId="68" fillId="33" borderId="16" xfId="42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vertical="center"/>
    </xf>
    <xf numFmtId="202" fontId="67" fillId="33" borderId="16" xfId="42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vertical="center"/>
    </xf>
    <xf numFmtId="49" fontId="67" fillId="34" borderId="10" xfId="0" applyNumberFormat="1" applyFont="1" applyFill="1" applyBorder="1" applyAlignment="1">
      <alignment vertical="center"/>
    </xf>
    <xf numFmtId="49" fontId="68" fillId="34" borderId="30" xfId="0" applyNumberFormat="1" applyFont="1" applyFill="1" applyBorder="1" applyAlignment="1">
      <alignment vertical="center"/>
    </xf>
    <xf numFmtId="49" fontId="68" fillId="34" borderId="10" xfId="0" applyNumberFormat="1" applyFont="1" applyFill="1" applyBorder="1" applyAlignment="1">
      <alignment vertical="center"/>
    </xf>
    <xf numFmtId="49" fontId="67" fillId="34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 wrapText="1"/>
    </xf>
    <xf numFmtId="4" fontId="70" fillId="38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71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66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6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202" fontId="68" fillId="33" borderId="16" xfId="42" applyNumberFormat="1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horizontal="justify" vertical="top" wrapText="1"/>
      <protection locked="0"/>
    </xf>
    <xf numFmtId="0" fontId="3" fillId="33" borderId="23" xfId="0" applyFont="1" applyFill="1" applyBorder="1" applyAlignment="1" applyProtection="1">
      <alignment horizontal="justify" vertical="top" wrapText="1"/>
      <protection locked="0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3" fontId="3" fillId="33" borderId="22" xfId="0" applyNumberFormat="1" applyFont="1" applyFill="1" applyBorder="1" applyAlignment="1" applyProtection="1">
      <alignment horizontal="center" vertical="top" wrapText="1"/>
      <protection locked="0"/>
    </xf>
    <xf numFmtId="3" fontId="3" fillId="33" borderId="23" xfId="0" applyNumberFormat="1" applyFont="1" applyFill="1" applyBorder="1" applyAlignment="1" applyProtection="1">
      <alignment horizontal="center" vertical="top" wrapText="1"/>
      <protection locked="0"/>
    </xf>
    <xf numFmtId="3" fontId="3" fillId="0" borderId="22" xfId="0" applyNumberFormat="1" applyFont="1" applyFill="1" applyBorder="1" applyAlignment="1" applyProtection="1">
      <alignment horizontal="center" vertical="top" wrapText="1"/>
      <protection locked="0"/>
    </xf>
    <xf numFmtId="3" fontId="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horizontal="center" vertical="center"/>
    </xf>
    <xf numFmtId="0" fontId="3" fillId="0" borderId="22" xfId="0" applyFont="1" applyFill="1" applyBorder="1" applyAlignment="1" applyProtection="1">
      <alignment horizontal="justify" vertical="top" wrapText="1"/>
      <protection locked="0"/>
    </xf>
    <xf numFmtId="0" fontId="3" fillId="0" borderId="23" xfId="0" applyFont="1" applyFill="1" applyBorder="1" applyAlignment="1" applyProtection="1">
      <alignment horizontal="justify" vertical="top" wrapText="1"/>
      <protection locked="0"/>
    </xf>
    <xf numFmtId="3" fontId="3" fillId="0" borderId="22" xfId="0" applyNumberFormat="1" applyFont="1" applyFill="1" applyBorder="1" applyAlignment="1" applyProtection="1">
      <alignment horizontal="center" vertical="top" wrapText="1"/>
      <protection locked="0"/>
    </xf>
    <xf numFmtId="3" fontId="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0" xfId="0" applyFont="1" applyFill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48" fillId="38" borderId="16" xfId="0" applyFont="1" applyFill="1" applyBorder="1" applyAlignment="1">
      <alignment horizontal="center" vertical="center"/>
    </xf>
    <xf numFmtId="0" fontId="48" fillId="38" borderId="16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top"/>
    </xf>
    <xf numFmtId="0" fontId="74" fillId="0" borderId="30" xfId="0" applyFont="1" applyFill="1" applyBorder="1" applyAlignment="1">
      <alignment horizontal="center" vertical="top"/>
    </xf>
    <xf numFmtId="0" fontId="74" fillId="0" borderId="14" xfId="0" applyFont="1" applyFill="1" applyBorder="1" applyAlignment="1">
      <alignment horizontal="center" vertical="top"/>
    </xf>
    <xf numFmtId="0" fontId="24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7</xdr:col>
      <xdr:colOff>428625</xdr:colOff>
      <xdr:row>22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19525" y="4524375"/>
          <a:ext cx="8763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495300</xdr:colOff>
      <xdr:row>7</xdr:row>
      <xdr:rowOff>76200</xdr:rowOff>
    </xdr:from>
    <xdr:ext cx="161925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3543300" y="25908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.12.1\exchange\Users\User\AppData\Local\Temp\2021%20&#928;&#961;&#959;&#971;&#960;&#959;&#955;&#959;&#947;&#953;&#963;&#956;&#972;&#962;%20&#931;&#921;&#933;&#913;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.12.1\exchange\ACCOUNTING%20AND%20BUDGET\EYK-%20&#922;&#913;&#932;&#913;&#931;&#932;&#913;&#931;&#919;%20&#917;&#926;&#927;&#916;&#937;&#925;_running%20costs%20%203004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oftw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2019 Running Totals"/>
      <sheetName val=" 2018 Running Totals revised"/>
      <sheetName val=" 2017 Running Totals"/>
      <sheetName val=" 2016 Running Totals"/>
      <sheetName val=" 2015 Running Totals"/>
      <sheetName val="Sheet3"/>
    </sheetNames>
    <sheetDataSet>
      <sheetData sheetId="1">
        <row r="582">
          <cell r="I582">
            <v>75400</v>
          </cell>
          <cell r="Q582">
            <v>2230</v>
          </cell>
          <cell r="R582">
            <v>33909.47000000001</v>
          </cell>
          <cell r="S582">
            <v>11613.770000000002</v>
          </cell>
          <cell r="T582">
            <v>5216.860000000001</v>
          </cell>
          <cell r="W582">
            <v>2173.73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C7" sqref="C7:C8"/>
    </sheetView>
  </sheetViews>
  <sheetFormatPr defaultColWidth="9.140625" defaultRowHeight="12.75"/>
  <cols>
    <col min="1" max="1" width="3.8515625" style="1" customWidth="1"/>
    <col min="2" max="2" width="50.57421875" style="1" customWidth="1"/>
    <col min="3" max="3" width="11.421875" style="1" bestFit="1" customWidth="1"/>
    <col min="4" max="4" width="46.7109375" style="1" customWidth="1"/>
    <col min="5" max="5" width="11.421875" style="1" customWidth="1"/>
    <col min="6" max="16384" width="9.140625" style="1" customWidth="1"/>
  </cols>
  <sheetData>
    <row r="2" spans="1:5" ht="24.75" customHeight="1">
      <c r="A2" s="247" t="s">
        <v>1</v>
      </c>
      <c r="B2" s="247"/>
      <c r="C2" s="247"/>
      <c r="D2" s="247"/>
      <c r="E2" s="247"/>
    </row>
    <row r="3" spans="1:5" ht="15.75" customHeight="1">
      <c r="A3" s="250" t="s">
        <v>252</v>
      </c>
      <c r="B3" s="250"/>
      <c r="C3" s="250"/>
      <c r="D3" s="250"/>
      <c r="E3" s="250"/>
    </row>
    <row r="4" ht="15" thickBot="1">
      <c r="B4" s="2"/>
    </row>
    <row r="5" spans="1:5" ht="15">
      <c r="A5" s="5"/>
      <c r="B5" s="248"/>
      <c r="C5" s="248" t="s">
        <v>4</v>
      </c>
      <c r="D5" s="248"/>
      <c r="E5" s="248" t="s">
        <v>4</v>
      </c>
    </row>
    <row r="6" spans="1:5" ht="15" thickBot="1">
      <c r="A6" s="5"/>
      <c r="B6" s="249"/>
      <c r="C6" s="249"/>
      <c r="D6" s="249"/>
      <c r="E6" s="249"/>
    </row>
    <row r="7" spans="1:5" ht="15" customHeight="1">
      <c r="A7" s="5"/>
      <c r="B7" s="243" t="s">
        <v>253</v>
      </c>
      <c r="C7" s="240">
        <v>224802</v>
      </c>
      <c r="D7" s="243" t="s">
        <v>259</v>
      </c>
      <c r="E7" s="245">
        <v>0</v>
      </c>
    </row>
    <row r="8" spans="1:5" ht="24" customHeight="1" thickBot="1">
      <c r="A8" s="5"/>
      <c r="B8" s="244"/>
      <c r="C8" s="241"/>
      <c r="D8" s="244"/>
      <c r="E8" s="246"/>
    </row>
    <row r="9" spans="1:5" ht="15" customHeight="1">
      <c r="A9" s="5"/>
      <c r="B9" s="243" t="s">
        <v>258</v>
      </c>
      <c r="C9" s="245">
        <v>0</v>
      </c>
      <c r="D9" s="243" t="s">
        <v>257</v>
      </c>
      <c r="E9" s="240">
        <v>224802</v>
      </c>
    </row>
    <row r="10" spans="1:5" ht="26.25" customHeight="1" thickBot="1">
      <c r="A10" s="5"/>
      <c r="B10" s="244"/>
      <c r="C10" s="246"/>
      <c r="D10" s="244"/>
      <c r="E10" s="246"/>
    </row>
    <row r="11" spans="1:5" ht="15">
      <c r="A11" s="5"/>
      <c r="B11" s="5"/>
      <c r="C11" s="5"/>
      <c r="D11" s="5"/>
      <c r="E11" s="5"/>
    </row>
    <row r="12" spans="1:5" ht="15">
      <c r="A12" s="242" t="s">
        <v>1</v>
      </c>
      <c r="B12" s="242"/>
      <c r="C12" s="242"/>
      <c r="D12" s="242"/>
      <c r="E12" s="242"/>
    </row>
    <row r="13" spans="1:5" ht="18">
      <c r="A13" s="242" t="s">
        <v>260</v>
      </c>
      <c r="B13" s="242"/>
      <c r="C13" s="242"/>
      <c r="D13" s="242"/>
      <c r="E13" s="242"/>
    </row>
    <row r="14" spans="1:5" ht="15.75" customHeight="1" thickBot="1">
      <c r="A14" s="128"/>
      <c r="B14" s="145"/>
      <c r="C14" s="128"/>
      <c r="D14" s="128"/>
      <c r="E14" s="128"/>
    </row>
    <row r="15" spans="1:5" ht="15.75" customHeight="1">
      <c r="A15" s="128"/>
      <c r="B15" s="236"/>
      <c r="C15" s="236" t="s">
        <v>4</v>
      </c>
      <c r="D15" s="236"/>
      <c r="E15" s="236" t="s">
        <v>4</v>
      </c>
    </row>
    <row r="16" spans="1:5" ht="15.75" customHeight="1" thickBot="1">
      <c r="A16" s="128"/>
      <c r="B16" s="237"/>
      <c r="C16" s="237"/>
      <c r="D16" s="237"/>
      <c r="E16" s="237"/>
    </row>
    <row r="17" spans="1:5" ht="15" customHeight="1">
      <c r="A17" s="128"/>
      <c r="B17" s="234" t="s">
        <v>224</v>
      </c>
      <c r="C17" s="240">
        <v>224802</v>
      </c>
      <c r="D17" s="234" t="s">
        <v>232</v>
      </c>
      <c r="E17" s="238">
        <v>0</v>
      </c>
    </row>
    <row r="18" spans="1:5" ht="24.75" customHeight="1" thickBot="1">
      <c r="A18" s="128"/>
      <c r="B18" s="235"/>
      <c r="C18" s="241"/>
      <c r="D18" s="235"/>
      <c r="E18" s="239"/>
    </row>
    <row r="19" spans="1:5" ht="15" customHeight="1">
      <c r="A19" s="128"/>
      <c r="B19" s="234" t="s">
        <v>231</v>
      </c>
      <c r="C19" s="238">
        <v>0</v>
      </c>
      <c r="D19" s="234" t="s">
        <v>225</v>
      </c>
      <c r="E19" s="240">
        <v>224802</v>
      </c>
    </row>
    <row r="20" spans="1:5" ht="24.75" customHeight="1" thickBot="1">
      <c r="A20" s="128"/>
      <c r="B20" s="235"/>
      <c r="C20" s="239"/>
      <c r="D20" s="235"/>
      <c r="E20" s="241"/>
    </row>
  </sheetData>
  <sheetProtection selectLockedCells="1"/>
  <mergeCells count="28">
    <mergeCell ref="A2:E2"/>
    <mergeCell ref="A12:E12"/>
    <mergeCell ref="B5:B6"/>
    <mergeCell ref="C5:C6"/>
    <mergeCell ref="D5:D6"/>
    <mergeCell ref="E5:E6"/>
    <mergeCell ref="D7:D8"/>
    <mergeCell ref="E7:E8"/>
    <mergeCell ref="E9:E10"/>
    <mergeCell ref="A3:E3"/>
    <mergeCell ref="D17:D18"/>
    <mergeCell ref="E17:E18"/>
    <mergeCell ref="A13:E13"/>
    <mergeCell ref="B7:B8"/>
    <mergeCell ref="C7:C8"/>
    <mergeCell ref="B9:B10"/>
    <mergeCell ref="C9:C10"/>
    <mergeCell ref="D9:D10"/>
    <mergeCell ref="B19:B20"/>
    <mergeCell ref="B15:B16"/>
    <mergeCell ref="C15:C16"/>
    <mergeCell ref="D15:D16"/>
    <mergeCell ref="E15:E16"/>
    <mergeCell ref="B17:B18"/>
    <mergeCell ref="C19:C20"/>
    <mergeCell ref="D19:D20"/>
    <mergeCell ref="E19:E20"/>
    <mergeCell ref="C17:C18"/>
  </mergeCells>
  <printOptions horizontalCentered="1"/>
  <pageMargins left="0.4724409448818898" right="0.4330708661417323" top="0.8661417322834646" bottom="0.984251968503937" header="0.5118110236220472" footer="0.5118110236220472"/>
  <pageSetup firstPageNumber="11" useFirstPageNumber="1" horizontalDpi="600" verticalDpi="600" orientation="portrait" paperSize="9" scale="6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G7" sqref="G7"/>
    </sheetView>
  </sheetViews>
  <sheetFormatPr defaultColWidth="9.140625" defaultRowHeight="12.75"/>
  <cols>
    <col min="1" max="5" width="28.7109375" style="1" customWidth="1"/>
    <col min="6" max="16384" width="9.140625" style="1" customWidth="1"/>
  </cols>
  <sheetData>
    <row r="1" spans="1:5" ht="15">
      <c r="A1" s="128"/>
      <c r="B1" s="128"/>
      <c r="C1" s="128"/>
      <c r="D1" s="128"/>
      <c r="E1" s="128"/>
    </row>
    <row r="2" spans="1:6" ht="15">
      <c r="A2" s="253" t="s">
        <v>2</v>
      </c>
      <c r="B2" s="253"/>
      <c r="C2" s="253"/>
      <c r="D2" s="253"/>
      <c r="E2" s="253"/>
      <c r="F2" s="7"/>
    </row>
    <row r="3" spans="1:5" ht="15.75" thickBot="1">
      <c r="A3" s="129"/>
      <c r="B3" s="128"/>
      <c r="C3" s="128"/>
      <c r="D3" s="128"/>
      <c r="E3" s="128"/>
    </row>
    <row r="4" spans="1:5" ht="15" customHeight="1">
      <c r="A4" s="267"/>
      <c r="B4" s="263"/>
      <c r="C4" s="251">
        <v>2023</v>
      </c>
      <c r="D4" s="251">
        <v>2024</v>
      </c>
      <c r="E4" s="251">
        <v>2025</v>
      </c>
    </row>
    <row r="5" spans="1:5" ht="23.25" customHeight="1">
      <c r="A5" s="268"/>
      <c r="B5" s="264"/>
      <c r="C5" s="252"/>
      <c r="D5" s="252"/>
      <c r="E5" s="252"/>
    </row>
    <row r="6" spans="1:5" ht="1.5" customHeight="1" thickBot="1">
      <c r="A6" s="269"/>
      <c r="B6" s="265"/>
      <c r="C6" s="130"/>
      <c r="D6" s="130"/>
      <c r="E6" s="130"/>
    </row>
    <row r="7" spans="1:5" ht="45.75" customHeight="1">
      <c r="A7" s="256" t="s">
        <v>19</v>
      </c>
      <c r="B7" s="126" t="s">
        <v>3</v>
      </c>
      <c r="C7" s="143" t="s">
        <v>8</v>
      </c>
      <c r="D7" s="144" t="s">
        <v>8</v>
      </c>
      <c r="E7" s="144" t="s">
        <v>8</v>
      </c>
    </row>
    <row r="8" spans="1:5" ht="15.75" customHeight="1" thickBot="1">
      <c r="A8" s="257"/>
      <c r="B8" s="127" t="s">
        <v>4</v>
      </c>
      <c r="C8" s="127" t="s">
        <v>4</v>
      </c>
      <c r="D8" s="127" t="s">
        <v>4</v>
      </c>
      <c r="E8" s="127" t="s">
        <v>4</v>
      </c>
    </row>
    <row r="9" spans="1:5" ht="13.5" customHeight="1" hidden="1" thickBot="1">
      <c r="A9" s="257"/>
      <c r="B9" s="131"/>
      <c r="C9" s="131"/>
      <c r="D9" s="131"/>
      <c r="E9" s="131"/>
    </row>
    <row r="10" spans="1:5" ht="13.5" customHeight="1" hidden="1" thickBot="1">
      <c r="A10" s="258"/>
      <c r="B10" s="132"/>
      <c r="C10" s="132"/>
      <c r="D10" s="132"/>
      <c r="E10" s="132"/>
    </row>
    <row r="11" spans="1:5" ht="28.5" customHeight="1">
      <c r="A11" s="256">
        <v>1</v>
      </c>
      <c r="B11" s="133" t="s">
        <v>13</v>
      </c>
      <c r="C11" s="133">
        <v>222802</v>
      </c>
      <c r="D11" s="133">
        <v>214360</v>
      </c>
      <c r="E11" s="133">
        <v>215685</v>
      </c>
    </row>
    <row r="12" spans="1:5" ht="57.75" customHeight="1" thickBot="1">
      <c r="A12" s="259"/>
      <c r="B12" s="134" t="s">
        <v>14</v>
      </c>
      <c r="C12" s="135">
        <v>2000</v>
      </c>
      <c r="D12" s="136">
        <v>2000</v>
      </c>
      <c r="E12" s="136">
        <v>2000</v>
      </c>
    </row>
    <row r="13" spans="1:5" ht="15" customHeight="1">
      <c r="A13" s="267"/>
      <c r="B13" s="260" t="s">
        <v>12</v>
      </c>
      <c r="C13" s="260">
        <f>C11+C12</f>
        <v>224802</v>
      </c>
      <c r="D13" s="260">
        <v>216360</v>
      </c>
      <c r="E13" s="260">
        <f>E11+E12</f>
        <v>217685</v>
      </c>
    </row>
    <row r="14" spans="1:5" ht="15.75" customHeight="1" thickBot="1">
      <c r="A14" s="269"/>
      <c r="B14" s="266"/>
      <c r="C14" s="261"/>
      <c r="D14" s="261"/>
      <c r="E14" s="261"/>
    </row>
    <row r="15" spans="1:5" ht="15">
      <c r="A15" s="129"/>
      <c r="B15" s="128"/>
      <c r="C15" s="128"/>
      <c r="D15" s="128"/>
      <c r="E15" s="128"/>
    </row>
    <row r="16" spans="1:6" ht="15">
      <c r="A16" s="270" t="s">
        <v>230</v>
      </c>
      <c r="B16" s="271"/>
      <c r="C16" s="271"/>
      <c r="D16" s="271"/>
      <c r="E16" s="271"/>
      <c r="F16" s="8"/>
    </row>
    <row r="17" spans="1:3" ht="15" thickBot="1">
      <c r="A17" s="255"/>
      <c r="B17" s="255"/>
      <c r="C17" s="255"/>
    </row>
    <row r="18" spans="1:5" ht="35.25" customHeight="1" thickBot="1">
      <c r="A18" s="137"/>
      <c r="B18" s="138"/>
      <c r="C18" s="251">
        <v>2023</v>
      </c>
      <c r="D18" s="251">
        <v>2024</v>
      </c>
      <c r="E18" s="251">
        <v>2025</v>
      </c>
    </row>
    <row r="19" spans="1:5" ht="15.75" thickBot="1">
      <c r="A19" s="139" t="s">
        <v>20</v>
      </c>
      <c r="B19" s="139" t="s">
        <v>9</v>
      </c>
      <c r="C19" s="252"/>
      <c r="D19" s="252"/>
      <c r="E19" s="252"/>
    </row>
    <row r="20" spans="1:5" ht="72" customHeight="1" thickBot="1">
      <c r="A20" s="139">
        <v>2</v>
      </c>
      <c r="B20" s="140" t="s">
        <v>11</v>
      </c>
      <c r="C20" s="133">
        <v>222802</v>
      </c>
      <c r="D20" s="133">
        <v>214360</v>
      </c>
      <c r="E20" s="133">
        <v>215685</v>
      </c>
    </row>
    <row r="21" spans="1:5" ht="64.5" customHeight="1" thickBot="1">
      <c r="A21" s="139">
        <v>3</v>
      </c>
      <c r="B21" s="12" t="s">
        <v>15</v>
      </c>
      <c r="C21" s="141">
        <v>2000</v>
      </c>
      <c r="D21" s="141">
        <v>2000</v>
      </c>
      <c r="E21" s="141">
        <v>2000</v>
      </c>
    </row>
    <row r="22" spans="1:5" ht="33.75" customHeight="1" thickBot="1">
      <c r="A22" s="142"/>
      <c r="B22" s="12" t="s">
        <v>16</v>
      </c>
      <c r="C22" s="12">
        <f>C20+C21</f>
        <v>224802</v>
      </c>
      <c r="D22" s="12">
        <f>D20+D21</f>
        <v>216360</v>
      </c>
      <c r="E22" s="12">
        <f>E20+E21</f>
        <v>217685</v>
      </c>
    </row>
    <row r="23" spans="1:5" ht="54" customHeight="1">
      <c r="A23" s="128"/>
      <c r="B23" s="128"/>
      <c r="C23" s="128"/>
      <c r="D23" s="128"/>
      <c r="E23" s="128"/>
    </row>
    <row r="24" spans="1:5" ht="24" customHeight="1">
      <c r="A24" s="262"/>
      <c r="B24" s="262"/>
      <c r="C24" s="262"/>
      <c r="D24" s="218"/>
      <c r="E24" s="218"/>
    </row>
    <row r="25" spans="1:5" ht="15.75" thickBot="1">
      <c r="A25" s="219"/>
      <c r="B25" s="220"/>
      <c r="C25" s="221"/>
      <c r="D25" s="221"/>
      <c r="E25" s="221"/>
    </row>
    <row r="26" spans="1:5" ht="15">
      <c r="A26" s="222"/>
      <c r="B26" s="222"/>
      <c r="C26" s="222"/>
      <c r="D26" s="222"/>
      <c r="E26" s="222"/>
    </row>
    <row r="27" spans="1:5" ht="40.5" customHeight="1">
      <c r="A27" s="254"/>
      <c r="B27" s="221"/>
      <c r="C27" s="223"/>
      <c r="D27" s="224"/>
      <c r="E27" s="225"/>
    </row>
    <row r="28" spans="1:5" ht="47.25" customHeight="1">
      <c r="A28" s="254"/>
      <c r="B28" s="221"/>
      <c r="C28" s="223"/>
      <c r="D28" s="223"/>
      <c r="E28" s="223"/>
    </row>
    <row r="29" spans="1:5" ht="15">
      <c r="A29" s="226"/>
      <c r="B29" s="227"/>
      <c r="C29" s="228"/>
      <c r="D29" s="228"/>
      <c r="E29" s="228"/>
    </row>
    <row r="30" spans="1:5" ht="15">
      <c r="A30" s="226"/>
      <c r="B30" s="227"/>
      <c r="C30" s="228"/>
      <c r="D30" s="228"/>
      <c r="E30" s="228"/>
    </row>
    <row r="31" spans="1:2" ht="14.25" customHeight="1">
      <c r="A31" s="11"/>
      <c r="B31" s="8"/>
    </row>
    <row r="32" spans="1:2" ht="15.75" customHeight="1" hidden="1" thickBot="1">
      <c r="A32" s="11"/>
      <c r="B32" s="8"/>
    </row>
    <row r="33" spans="1:2" ht="15.75" customHeight="1" hidden="1" thickBot="1">
      <c r="A33" s="11"/>
      <c r="B33" s="8"/>
    </row>
    <row r="34" spans="1:2" ht="15.75" customHeight="1" hidden="1" thickBot="1">
      <c r="A34" s="11"/>
      <c r="B34" s="8"/>
    </row>
    <row r="35" spans="1:2" ht="15.75" customHeight="1" hidden="1" thickBot="1">
      <c r="A35" s="11"/>
      <c r="B35" s="8"/>
    </row>
    <row r="36" spans="1:2" ht="15">
      <c r="A36" s="11"/>
      <c r="B36" s="8"/>
    </row>
    <row r="37" spans="1:2" ht="15">
      <c r="A37" s="11"/>
      <c r="B37" s="8"/>
    </row>
  </sheetData>
  <sheetProtection selectLockedCells="1"/>
  <mergeCells count="20">
    <mergeCell ref="C13:C14"/>
    <mergeCell ref="A24:C24"/>
    <mergeCell ref="B4:B6"/>
    <mergeCell ref="B13:B14"/>
    <mergeCell ref="A4:A6"/>
    <mergeCell ref="A13:A14"/>
    <mergeCell ref="C4:C5"/>
    <mergeCell ref="A16:E16"/>
    <mergeCell ref="E4:E5"/>
    <mergeCell ref="E13:E14"/>
    <mergeCell ref="C18:C19"/>
    <mergeCell ref="D18:D19"/>
    <mergeCell ref="E18:E19"/>
    <mergeCell ref="A2:E2"/>
    <mergeCell ref="A27:A28"/>
    <mergeCell ref="A17:C17"/>
    <mergeCell ref="A7:A10"/>
    <mergeCell ref="A11:A12"/>
    <mergeCell ref="D4:D5"/>
    <mergeCell ref="D13:D14"/>
  </mergeCells>
  <printOptions horizontalCentered="1" verticalCentered="1"/>
  <pageMargins left="0.7086614173228347" right="0.2362204724409449" top="0.3937007874015748" bottom="0.3937007874015748" header="0.2362204724409449" footer="0.31496062992125984"/>
  <pageSetup firstPageNumber="12" useFirstPageNumber="1" horizontalDpi="600" verticalDpi="600" orientation="landscape" paperSize="9" scale="66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6"/>
  <sheetViews>
    <sheetView tabSelected="1" view="pageLayout" workbookViewId="0" topLeftCell="A24">
      <selection activeCell="A44" sqref="A44:L49"/>
    </sheetView>
  </sheetViews>
  <sheetFormatPr defaultColWidth="9.140625" defaultRowHeight="12.75"/>
  <cols>
    <col min="1" max="1" width="16.8515625" style="0" customWidth="1"/>
  </cols>
  <sheetData>
    <row r="1" spans="1:12" ht="24" customHeight="1">
      <c r="A1" s="272" t="s">
        <v>233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6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48.75" customHeight="1" hidden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ht="1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1:12" ht="12.75" customHeight="1">
      <c r="A5" s="272" t="s">
        <v>234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</row>
    <row r="8" spans="1:12" ht="12.7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2" ht="12.75" customHeight="1">
      <c r="A9" s="275" t="s">
        <v>264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2" ht="12.7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</row>
    <row r="11" spans="1:12" ht="12.7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ht="12.7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</row>
    <row r="13" spans="1:12" ht="12.75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</row>
    <row r="14" spans="1:12" ht="12.7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</row>
    <row r="15" spans="1:12" ht="11.2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</row>
    <row r="16" spans="1:12" ht="12.75" customHeight="1" hidden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</row>
    <row r="17" spans="1:12" ht="12.7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2" ht="30.75" customHeight="1">
      <c r="A18" s="276" t="s">
        <v>235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</row>
    <row r="19" spans="1:12" ht="12.75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</row>
    <row r="20" spans="1:12" ht="12.75" customHeight="1">
      <c r="A20" s="284" t="s">
        <v>237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</row>
    <row r="21" spans="1:12" ht="12.75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</row>
    <row r="22" spans="1:12" ht="12.7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</row>
    <row r="23" spans="1:12" ht="12.7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2" ht="12.7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</row>
    <row r="25" spans="1:12" ht="12.7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</row>
    <row r="26" spans="1:12" ht="12.7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</row>
    <row r="27" spans="1:12" ht="12.7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</row>
    <row r="28" spans="1:12" ht="12.7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</row>
    <row r="29" spans="1:12" ht="26.25" customHeight="1" hidden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1:12" ht="7.5" customHeight="1" hidden="1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</row>
    <row r="31" spans="1:12" ht="12.75" customHeight="1" hidden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</row>
    <row r="32" spans="1:12" ht="12.75" customHeight="1" hidden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2.7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</row>
    <row r="34" spans="1:12" ht="12.75" customHeight="1">
      <c r="A34" s="273" t="s">
        <v>236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</row>
    <row r="35" spans="1:12" ht="12.75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</row>
    <row r="36" spans="1:12" ht="12.75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</row>
    <row r="37" spans="1:12" ht="12.7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</row>
    <row r="38" spans="1:12" ht="10.5" customHeight="1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</row>
    <row r="39" spans="1:12" ht="12.75" customHeight="1" hidden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12.75" customHeight="1" hidden="1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</row>
    <row r="41" spans="1:12" ht="12.7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</row>
    <row r="42" spans="1:12" ht="12.75" customHeight="1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</row>
    <row r="43" spans="1:12" ht="18.75" customHeight="1">
      <c r="A43" s="275" t="s">
        <v>17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</row>
    <row r="44" spans="1:12" ht="12.75" customHeight="1">
      <c r="A44" s="277" t="s">
        <v>262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</row>
    <row r="45" spans="1:12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</row>
    <row r="46" spans="1:12" ht="12.75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</row>
    <row r="47" spans="1:12" ht="12.7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2.75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6" customHeight="1" hidden="1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20.25" customHeight="1">
      <c r="A50" s="273" t="s">
        <v>265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</row>
    <row r="51" spans="1:12" ht="150.75" customHeight="1">
      <c r="A51" s="277" t="s">
        <v>263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</row>
    <row r="52" spans="1:12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1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21.75" customHeight="1" hidden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0.25" customHeight="1" hidden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51.75" customHeight="1">
      <c r="A56" s="18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24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4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6.75" customHeight="1" hidden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 customHeight="1" hidden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 customHeight="1" hidden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 customHeight="1" hidden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 customHeight="1" hidden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 customHeight="1" hidden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 customHeight="1" hidden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 customHeight="1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 customHeight="1" hidden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 customHeight="1" hidden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 customHeight="1" hidden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 customHeight="1" hidden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 customHeight="1" hidden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 customHeight="1" hidden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 customHeight="1" hidden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 customHeight="1" hidden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 customHeight="1" hidden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 customHeight="1" hidden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 customHeight="1" hidden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 customHeight="1" hidden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 customHeight="1" hidden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 customHeight="1" hidden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 customHeight="1" hidden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9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68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5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6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 customHeight="1" hidden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1.25" customHeight="1" hidden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 customHeight="1" hidden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 customHeight="1" hidden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 customHeight="1" hidden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 customHeight="1" hidden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 customHeight="1" hidden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 customHeight="1" hidden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3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 customHeight="1" hidden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 customHeight="1" hidden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35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</sheetData>
  <sheetProtection/>
  <mergeCells count="15">
    <mergeCell ref="A1:L4"/>
    <mergeCell ref="A19:L19"/>
    <mergeCell ref="A8:L8"/>
    <mergeCell ref="A20:L28"/>
    <mergeCell ref="A43:L43"/>
    <mergeCell ref="A29:L32"/>
    <mergeCell ref="A5:L7"/>
    <mergeCell ref="A34:L40"/>
    <mergeCell ref="A41:L42"/>
    <mergeCell ref="A9:L16"/>
    <mergeCell ref="A18:L18"/>
    <mergeCell ref="A51:L51"/>
    <mergeCell ref="A44:L49"/>
    <mergeCell ref="A50:L50"/>
    <mergeCell ref="A33:L33"/>
  </mergeCells>
  <printOptions horizontalCentered="1"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6" r:id="rId3"/>
  <headerFooter>
    <oddHeader>&amp;C&amp;P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"/>
  <sheetViews>
    <sheetView zoomScale="75" zoomScaleNormal="75" zoomScaleSheetLayoutView="100" workbookViewId="0" topLeftCell="A1">
      <selection activeCell="R20" sqref="R20"/>
    </sheetView>
  </sheetViews>
  <sheetFormatPr defaultColWidth="9.140625" defaultRowHeight="12.75"/>
  <cols>
    <col min="1" max="1" width="7.421875" style="23" customWidth="1"/>
    <col min="2" max="2" width="8.57421875" style="125" customWidth="1"/>
    <col min="3" max="3" width="11.00390625" style="24" customWidth="1"/>
    <col min="4" max="4" width="8.00390625" style="24" customWidth="1"/>
    <col min="5" max="5" width="7.28125" style="24" customWidth="1"/>
    <col min="6" max="6" width="7.7109375" style="25" customWidth="1"/>
    <col min="7" max="7" width="55.421875" style="25" customWidth="1"/>
    <col min="8" max="9" width="19.28125" style="25" hidden="1" customWidth="1"/>
    <col min="10" max="10" width="18.140625" style="25" hidden="1" customWidth="1"/>
    <col min="11" max="11" width="0.71875" style="25" hidden="1" customWidth="1"/>
    <col min="12" max="12" width="13.140625" style="25" customWidth="1"/>
    <col min="13" max="13" width="15.7109375" style="25" customWidth="1"/>
    <col min="14" max="14" width="15.00390625" style="25" customWidth="1"/>
    <col min="15" max="15" width="17.8515625" style="25" customWidth="1"/>
    <col min="16" max="16" width="16.00390625" style="25" customWidth="1"/>
    <col min="17" max="17" width="9.57421875" style="3" bestFit="1" customWidth="1"/>
    <col min="18" max="16384" width="9.140625" style="3" customWidth="1"/>
  </cols>
  <sheetData>
    <row r="1" spans="1:16" ht="23.25">
      <c r="A1" s="287" t="s">
        <v>233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23.25">
      <c r="A2" s="287" t="s">
        <v>238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customHeight="1">
      <c r="A3" s="285" t="s">
        <v>256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3.5" customHeight="1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2:16" ht="15">
      <c r="L5" s="180"/>
      <c r="M5" s="26"/>
      <c r="N5" s="26"/>
      <c r="O5" s="26"/>
      <c r="P5" s="26"/>
    </row>
    <row r="6" spans="1:16" ht="114.75">
      <c r="A6" s="27" t="s">
        <v>5</v>
      </c>
      <c r="B6" s="28" t="s">
        <v>133</v>
      </c>
      <c r="C6" s="28" t="s">
        <v>132</v>
      </c>
      <c r="D6" s="28" t="s">
        <v>0</v>
      </c>
      <c r="E6" s="216" t="s">
        <v>254</v>
      </c>
      <c r="F6" s="217" t="s">
        <v>255</v>
      </c>
      <c r="G6" s="29" t="s">
        <v>25</v>
      </c>
      <c r="H6" s="30" t="s">
        <v>26</v>
      </c>
      <c r="I6" s="30" t="s">
        <v>27</v>
      </c>
      <c r="J6" s="28" t="s">
        <v>28</v>
      </c>
      <c r="K6" s="28" t="s">
        <v>29</v>
      </c>
      <c r="L6" s="232" t="s">
        <v>261</v>
      </c>
      <c r="M6" s="28" t="s">
        <v>239</v>
      </c>
      <c r="N6" s="28" t="s">
        <v>240</v>
      </c>
      <c r="O6" s="28" t="s">
        <v>250</v>
      </c>
      <c r="P6" s="28" t="s">
        <v>251</v>
      </c>
    </row>
    <row r="7" spans="1:16" ht="15">
      <c r="A7" s="175"/>
      <c r="B7" s="175"/>
      <c r="C7" s="176"/>
      <c r="D7" s="177"/>
      <c r="E7" s="177"/>
      <c r="F7" s="177"/>
      <c r="G7" s="178"/>
      <c r="H7" s="179"/>
      <c r="I7" s="179"/>
      <c r="J7" s="180" t="e">
        <f>#REF!</f>
        <v>#REF!</v>
      </c>
      <c r="K7" s="180"/>
      <c r="L7" s="180" t="s">
        <v>4</v>
      </c>
      <c r="M7" s="180" t="s">
        <v>4</v>
      </c>
      <c r="N7" s="180" t="s">
        <v>4</v>
      </c>
      <c r="O7" s="180" t="s">
        <v>4</v>
      </c>
      <c r="P7" s="180" t="s">
        <v>4</v>
      </c>
    </row>
    <row r="8" spans="1:16" s="10" customFormat="1" ht="11.25" customHeight="1">
      <c r="A8" s="181"/>
      <c r="B8" s="181"/>
      <c r="C8" s="182"/>
      <c r="D8" s="183"/>
      <c r="E8" s="183"/>
      <c r="F8" s="183"/>
      <c r="G8" s="184"/>
      <c r="H8" s="182"/>
      <c r="I8" s="182"/>
      <c r="J8" s="185"/>
      <c r="K8" s="185"/>
      <c r="L8" s="180" t="s">
        <v>4</v>
      </c>
      <c r="M8" s="180" t="s">
        <v>4</v>
      </c>
      <c r="N8" s="185"/>
      <c r="O8" s="185"/>
      <c r="P8" s="185"/>
    </row>
    <row r="9" spans="1:16" s="9" customFormat="1" ht="15">
      <c r="A9" s="43" t="s">
        <v>30</v>
      </c>
      <c r="B9" s="171" t="s">
        <v>31</v>
      </c>
      <c r="C9" s="150"/>
      <c r="D9" s="186"/>
      <c r="E9" s="186"/>
      <c r="F9" s="186"/>
      <c r="G9" s="33" t="s">
        <v>134</v>
      </c>
      <c r="H9" s="44">
        <f>H10+H12+H17</f>
        <v>726112.6600000001</v>
      </c>
      <c r="I9" s="44" t="e">
        <f>I10+I12+I17</f>
        <v>#REF!</v>
      </c>
      <c r="J9" s="34" t="e">
        <f aca="true" t="shared" si="0" ref="J9:P9">J10</f>
        <v>#REF!</v>
      </c>
      <c r="K9" s="34" t="e">
        <f t="shared" si="0"/>
        <v>#REF!</v>
      </c>
      <c r="L9" s="34">
        <f t="shared" si="0"/>
        <v>0</v>
      </c>
      <c r="M9" s="34">
        <f t="shared" si="0"/>
        <v>28152</v>
      </c>
      <c r="N9" s="34">
        <f t="shared" si="0"/>
        <v>28152</v>
      </c>
      <c r="O9" s="34">
        <f t="shared" si="0"/>
        <v>29530</v>
      </c>
      <c r="P9" s="34">
        <f t="shared" si="0"/>
        <v>30855</v>
      </c>
    </row>
    <row r="10" spans="1:16" s="10" customFormat="1" ht="15">
      <c r="A10" s="43"/>
      <c r="B10" s="166"/>
      <c r="C10" s="151" t="s">
        <v>32</v>
      </c>
      <c r="D10" s="35"/>
      <c r="E10" s="35"/>
      <c r="F10" s="37"/>
      <c r="G10" s="38" t="s">
        <v>33</v>
      </c>
      <c r="H10" s="39">
        <f>SUM(H11+H12+H17)</f>
        <v>670968.8300000001</v>
      </c>
      <c r="I10" s="39" t="e">
        <f>I11</f>
        <v>#REF!</v>
      </c>
      <c r="J10" s="39" t="e">
        <f>SUM(J11+J12+J17)</f>
        <v>#REF!</v>
      </c>
      <c r="K10" s="39" t="e">
        <f>SUM(K11+K12+K17)</f>
        <v>#REF!</v>
      </c>
      <c r="L10" s="39">
        <f>L11+L17</f>
        <v>0</v>
      </c>
      <c r="M10" s="39">
        <f>M11+M17</f>
        <v>28152</v>
      </c>
      <c r="N10" s="39">
        <f>N11+N17</f>
        <v>28152</v>
      </c>
      <c r="O10" s="39">
        <f>O11+O17</f>
        <v>29530</v>
      </c>
      <c r="P10" s="39">
        <f>P11+P17</f>
        <v>30855</v>
      </c>
    </row>
    <row r="11" spans="1:16" ht="18.75" customHeight="1">
      <c r="A11" s="43"/>
      <c r="B11" s="166"/>
      <c r="C11" s="152"/>
      <c r="D11" s="40" t="s">
        <v>34</v>
      </c>
      <c r="E11" s="40"/>
      <c r="F11" s="45"/>
      <c r="G11" s="42" t="s">
        <v>35</v>
      </c>
      <c r="H11" s="46">
        <v>615825</v>
      </c>
      <c r="I11" s="46" t="e">
        <f>#REF!+32000</f>
        <v>#REF!</v>
      </c>
      <c r="J11" s="47" t="e">
        <f>#REF!</f>
        <v>#REF!</v>
      </c>
      <c r="K11" s="48" t="e">
        <f>#REF!/J11-1</f>
        <v>#REF!</v>
      </c>
      <c r="L11" s="59">
        <v>0</v>
      </c>
      <c r="M11" s="48">
        <f>SUM(M14:M16)</f>
        <v>24500</v>
      </c>
      <c r="N11" s="48">
        <f>SUM(N14:N16)</f>
        <v>24500</v>
      </c>
      <c r="O11" s="48">
        <f>SUM(O14:O16)</f>
        <v>25697</v>
      </c>
      <c r="P11" s="48">
        <v>26894</v>
      </c>
    </row>
    <row r="12" spans="1:16" ht="15.75" customHeight="1" hidden="1">
      <c r="A12" s="43"/>
      <c r="B12" s="166"/>
      <c r="C12" s="148" t="s">
        <v>36</v>
      </c>
      <c r="D12" s="36"/>
      <c r="E12" s="36"/>
      <c r="F12" s="49"/>
      <c r="G12" s="50" t="s">
        <v>37</v>
      </c>
      <c r="H12" s="51">
        <f>'[2] 2018 Running Totals revised'!$Q$582</f>
        <v>2230</v>
      </c>
      <c r="I12" s="51">
        <f>I13</f>
        <v>2230</v>
      </c>
      <c r="J12" s="52">
        <f>J13</f>
        <v>0</v>
      </c>
      <c r="K12" s="53" t="e">
        <f>#REF!/J12-1</f>
        <v>#REF!</v>
      </c>
      <c r="L12" s="39">
        <v>0</v>
      </c>
      <c r="M12" s="52"/>
      <c r="N12" s="52"/>
      <c r="O12" s="52"/>
      <c r="P12" s="52"/>
    </row>
    <row r="13" spans="1:16" ht="15.75" customHeight="1" hidden="1">
      <c r="A13" s="43"/>
      <c r="B13" s="166"/>
      <c r="C13" s="153"/>
      <c r="D13" s="40" t="s">
        <v>38</v>
      </c>
      <c r="E13" s="40"/>
      <c r="F13" s="54"/>
      <c r="G13" s="55" t="s">
        <v>39</v>
      </c>
      <c r="H13" s="56">
        <f>H12</f>
        <v>2230</v>
      </c>
      <c r="I13" s="56">
        <v>2230</v>
      </c>
      <c r="J13" s="57"/>
      <c r="K13" s="58" t="e">
        <f>#REF!/J13-1</f>
        <v>#REF!</v>
      </c>
      <c r="L13" s="48">
        <v>0</v>
      </c>
      <c r="M13" s="59"/>
      <c r="N13" s="59"/>
      <c r="O13" s="59"/>
      <c r="P13" s="59"/>
    </row>
    <row r="14" spans="1:16" ht="15.75" customHeight="1">
      <c r="A14" s="43"/>
      <c r="B14" s="166"/>
      <c r="C14" s="153"/>
      <c r="D14" s="40"/>
      <c r="E14" s="40" t="s">
        <v>229</v>
      </c>
      <c r="F14" s="54">
        <v>1</v>
      </c>
      <c r="G14" s="55" t="s">
        <v>135</v>
      </c>
      <c r="H14" s="56"/>
      <c r="I14" s="56"/>
      <c r="J14" s="57"/>
      <c r="K14" s="58"/>
      <c r="L14" s="59">
        <v>0</v>
      </c>
      <c r="M14" s="59">
        <v>24500</v>
      </c>
      <c r="N14" s="59">
        <v>24500</v>
      </c>
      <c r="O14" s="59">
        <v>25697</v>
      </c>
      <c r="P14" s="59">
        <v>26894</v>
      </c>
    </row>
    <row r="15" spans="1:16" ht="15.75" customHeight="1">
      <c r="A15" s="43"/>
      <c r="B15" s="166"/>
      <c r="C15" s="153"/>
      <c r="D15" s="40"/>
      <c r="E15" s="40"/>
      <c r="F15" s="54"/>
      <c r="G15" s="55"/>
      <c r="H15" s="56"/>
      <c r="I15" s="56"/>
      <c r="J15" s="57"/>
      <c r="K15" s="58"/>
      <c r="L15" s="58"/>
      <c r="M15" s="59"/>
      <c r="N15" s="59"/>
      <c r="O15" s="59"/>
      <c r="P15" s="59"/>
    </row>
    <row r="16" spans="1:16" ht="15.75" customHeight="1">
      <c r="A16" s="43"/>
      <c r="B16" s="166"/>
      <c r="C16" s="153"/>
      <c r="D16" s="40"/>
      <c r="E16" s="40"/>
      <c r="F16" s="54"/>
      <c r="G16" s="55"/>
      <c r="H16" s="56"/>
      <c r="I16" s="56"/>
      <c r="J16" s="57"/>
      <c r="K16" s="58"/>
      <c r="L16" s="58"/>
      <c r="M16" s="59"/>
      <c r="N16" s="59"/>
      <c r="O16" s="59"/>
      <c r="P16" s="59"/>
    </row>
    <row r="17" spans="1:16" ht="15" customHeight="1">
      <c r="A17" s="43"/>
      <c r="B17" s="166"/>
      <c r="C17" s="148" t="s">
        <v>40</v>
      </c>
      <c r="D17" s="36"/>
      <c r="E17" s="36"/>
      <c r="F17" s="49"/>
      <c r="G17" s="50" t="s">
        <v>136</v>
      </c>
      <c r="H17" s="51">
        <f>SUM(H18:H22)</f>
        <v>52913.830000000016</v>
      </c>
      <c r="I17" s="51">
        <f>30168*2</f>
        <v>60336</v>
      </c>
      <c r="J17" s="52" t="e">
        <f>SUM(J18:J22)</f>
        <v>#REF!</v>
      </c>
      <c r="K17" s="53" t="e">
        <f>#REF!/J17-1</f>
        <v>#REF!</v>
      </c>
      <c r="L17" s="53">
        <v>0</v>
      </c>
      <c r="M17" s="53">
        <f>SUM(M18:M22)</f>
        <v>3652</v>
      </c>
      <c r="N17" s="53">
        <f>SUM(N18:N22)</f>
        <v>3652</v>
      </c>
      <c r="O17" s="53">
        <f>SUM(O18:O22)</f>
        <v>3833</v>
      </c>
      <c r="P17" s="53">
        <f>SUM(P18:P22)</f>
        <v>3961</v>
      </c>
    </row>
    <row r="18" spans="1:16" ht="15" customHeight="1">
      <c r="A18" s="43"/>
      <c r="B18" s="166"/>
      <c r="C18" s="149"/>
      <c r="D18" s="40" t="s">
        <v>148</v>
      </c>
      <c r="E18" s="40"/>
      <c r="F18" s="41"/>
      <c r="G18" s="55" t="s">
        <v>223</v>
      </c>
      <c r="H18" s="56">
        <v>0</v>
      </c>
      <c r="I18" s="56"/>
      <c r="J18" s="60" t="e">
        <f>(J11*0.0185*2/12)+(J11*0.029*10/12)</f>
        <v>#REF!</v>
      </c>
      <c r="K18" s="61" t="e">
        <f>#REF!/J18-1</f>
        <v>#REF!</v>
      </c>
      <c r="L18" s="61">
        <v>0</v>
      </c>
      <c r="M18" s="60">
        <v>711</v>
      </c>
      <c r="N18" s="60">
        <v>711</v>
      </c>
      <c r="O18" s="60">
        <v>745</v>
      </c>
      <c r="P18" s="60">
        <v>745</v>
      </c>
    </row>
    <row r="19" spans="1:16" s="124" customFormat="1" ht="16.5" customHeight="1">
      <c r="A19" s="119"/>
      <c r="B19" s="167"/>
      <c r="C19" s="154"/>
      <c r="D19" s="120" t="s">
        <v>41</v>
      </c>
      <c r="E19" s="120"/>
      <c r="F19" s="121"/>
      <c r="G19" s="122" t="s">
        <v>42</v>
      </c>
      <c r="H19" s="123">
        <f>'[2] 2018 Running Totals revised'!$R$582</f>
        <v>33909.47000000001</v>
      </c>
      <c r="I19" s="123"/>
      <c r="J19" s="60" t="e">
        <f>SUM(J11*8.3%)</f>
        <v>#REF!</v>
      </c>
      <c r="K19" s="61" t="e">
        <f>#REF!/J19-1</f>
        <v>#REF!</v>
      </c>
      <c r="L19" s="61">
        <v>0</v>
      </c>
      <c r="M19" s="60">
        <v>2034</v>
      </c>
      <c r="N19" s="60">
        <v>2034</v>
      </c>
      <c r="O19" s="60">
        <v>2133</v>
      </c>
      <c r="P19" s="60">
        <v>2261</v>
      </c>
    </row>
    <row r="20" spans="1:16" ht="15" customHeight="1">
      <c r="A20" s="43"/>
      <c r="B20" s="166"/>
      <c r="C20" s="149"/>
      <c r="D20" s="40" t="s">
        <v>43</v>
      </c>
      <c r="E20" s="40"/>
      <c r="F20" s="41"/>
      <c r="G20" s="42" t="s">
        <v>44</v>
      </c>
      <c r="H20" s="62">
        <f>'[2] 2018 Running Totals revised'!$S$582</f>
        <v>11613.770000000002</v>
      </c>
      <c r="I20" s="62"/>
      <c r="J20" s="60" t="e">
        <f>SUM(J11*2%)</f>
        <v>#REF!</v>
      </c>
      <c r="K20" s="61" t="e">
        <f>#REF!/J20-1</f>
        <v>#REF!</v>
      </c>
      <c r="L20" s="61">
        <v>0</v>
      </c>
      <c r="M20" s="60">
        <v>490</v>
      </c>
      <c r="N20" s="60">
        <v>490</v>
      </c>
      <c r="O20" s="60">
        <v>514</v>
      </c>
      <c r="P20" s="60">
        <v>514</v>
      </c>
    </row>
    <row r="21" spans="1:16" ht="15" customHeight="1">
      <c r="A21" s="43"/>
      <c r="B21" s="166"/>
      <c r="C21" s="149"/>
      <c r="D21" s="40" t="s">
        <v>45</v>
      </c>
      <c r="E21" s="40"/>
      <c r="F21" s="41"/>
      <c r="G21" s="42" t="s">
        <v>130</v>
      </c>
      <c r="H21" s="62">
        <f>'[2] 2018 Running Totals revised'!$T$582</f>
        <v>5216.860000000001</v>
      </c>
      <c r="I21" s="62"/>
      <c r="J21" s="60" t="e">
        <f>SUM(J11*1.2%)</f>
        <v>#REF!</v>
      </c>
      <c r="K21" s="61" t="e">
        <f>#REF!/J21-1</f>
        <v>#REF!</v>
      </c>
      <c r="L21" s="61">
        <v>0</v>
      </c>
      <c r="M21" s="60">
        <v>294</v>
      </c>
      <c r="N21" s="60">
        <v>294</v>
      </c>
      <c r="O21" s="60">
        <v>313</v>
      </c>
      <c r="P21" s="60">
        <v>313</v>
      </c>
    </row>
    <row r="22" spans="1:16" ht="15" customHeight="1">
      <c r="A22" s="43"/>
      <c r="B22" s="166"/>
      <c r="C22" s="149"/>
      <c r="D22" s="40" t="s">
        <v>46</v>
      </c>
      <c r="E22" s="40"/>
      <c r="F22" s="41"/>
      <c r="G22" s="42" t="s">
        <v>47</v>
      </c>
      <c r="H22" s="62">
        <f>'[2] 2018 Running Totals revised'!$W$582</f>
        <v>2173.73</v>
      </c>
      <c r="I22" s="62"/>
      <c r="J22" s="60" t="e">
        <f>SUM(J11*0.5%)</f>
        <v>#REF!</v>
      </c>
      <c r="K22" s="61" t="e">
        <f>#REF!/J22-1</f>
        <v>#REF!</v>
      </c>
      <c r="L22" s="61">
        <v>0</v>
      </c>
      <c r="M22" s="60">
        <v>123</v>
      </c>
      <c r="N22" s="60">
        <v>123</v>
      </c>
      <c r="O22" s="60">
        <v>128</v>
      </c>
      <c r="P22" s="60">
        <v>128</v>
      </c>
    </row>
    <row r="23" spans="1:16" ht="15" customHeight="1">
      <c r="A23" s="43" t="s">
        <v>119</v>
      </c>
      <c r="B23" s="172"/>
      <c r="C23" s="155"/>
      <c r="D23" s="63"/>
      <c r="E23" s="63"/>
      <c r="F23" s="63"/>
      <c r="G23" s="64" t="s">
        <v>48</v>
      </c>
      <c r="H23" s="64"/>
      <c r="I23" s="64"/>
      <c r="J23" s="65"/>
      <c r="K23" s="65"/>
      <c r="L23" s="65"/>
      <c r="M23" s="66"/>
      <c r="N23" s="66"/>
      <c r="O23" s="66"/>
      <c r="P23" s="66"/>
    </row>
    <row r="24" spans="2:16" ht="15" customHeight="1">
      <c r="B24" s="173" t="s">
        <v>49</v>
      </c>
      <c r="C24" s="156"/>
      <c r="D24" s="187"/>
      <c r="E24" s="187"/>
      <c r="F24" s="187"/>
      <c r="G24" s="67" t="s">
        <v>137</v>
      </c>
      <c r="H24" s="68"/>
      <c r="I24" s="68"/>
      <c r="J24" s="69" t="e">
        <f aca="true" t="shared" si="1" ref="J24:P24">J25+J27+J34+J37</f>
        <v>#REF!</v>
      </c>
      <c r="K24" s="69" t="e">
        <f t="shared" si="1"/>
        <v>#REF!</v>
      </c>
      <c r="L24" s="69">
        <v>0</v>
      </c>
      <c r="M24" s="69">
        <f>M25+M27+M34+M37</f>
        <v>61550</v>
      </c>
      <c r="N24" s="69">
        <f t="shared" si="1"/>
        <v>61550</v>
      </c>
      <c r="O24" s="69">
        <f t="shared" si="1"/>
        <v>66180</v>
      </c>
      <c r="P24" s="69">
        <f t="shared" si="1"/>
        <v>66180</v>
      </c>
    </row>
    <row r="25" spans="2:16" ht="15" customHeight="1">
      <c r="B25" s="168"/>
      <c r="C25" s="157" t="s">
        <v>50</v>
      </c>
      <c r="D25" s="70"/>
      <c r="E25" s="70"/>
      <c r="F25" s="71"/>
      <c r="G25" s="72" t="s">
        <v>10</v>
      </c>
      <c r="H25" s="73"/>
      <c r="I25" s="73"/>
      <c r="J25" s="74"/>
      <c r="K25" s="74">
        <f>K26</f>
        <v>0</v>
      </c>
      <c r="L25" s="74">
        <v>0</v>
      </c>
      <c r="M25" s="74">
        <f>M26</f>
        <v>500</v>
      </c>
      <c r="N25" s="74">
        <f>N26</f>
        <v>500</v>
      </c>
      <c r="O25" s="74">
        <v>800</v>
      </c>
      <c r="P25" s="74">
        <v>800</v>
      </c>
    </row>
    <row r="26" spans="1:16" ht="15" customHeight="1">
      <c r="A26" s="43"/>
      <c r="B26" s="166"/>
      <c r="C26" s="158"/>
      <c r="D26" s="75" t="s">
        <v>51</v>
      </c>
      <c r="E26" s="75"/>
      <c r="F26" s="31"/>
      <c r="G26" s="32" t="s">
        <v>24</v>
      </c>
      <c r="H26" s="77"/>
      <c r="I26" s="77"/>
      <c r="J26" s="78"/>
      <c r="K26" s="78"/>
      <c r="L26" s="78">
        <v>0</v>
      </c>
      <c r="M26" s="79">
        <v>500</v>
      </c>
      <c r="N26" s="79">
        <v>500</v>
      </c>
      <c r="O26" s="79">
        <v>800</v>
      </c>
      <c r="P26" s="79">
        <v>800</v>
      </c>
    </row>
    <row r="27" spans="2:16" ht="15" customHeight="1">
      <c r="B27" s="168"/>
      <c r="C27" s="156" t="s">
        <v>52</v>
      </c>
      <c r="D27" s="187"/>
      <c r="E27" s="187"/>
      <c r="F27" s="187"/>
      <c r="G27" s="67" t="s">
        <v>131</v>
      </c>
      <c r="H27" s="68"/>
      <c r="I27" s="68"/>
      <c r="J27" s="69"/>
      <c r="K27" s="69">
        <f>SUM(K28:K33)</f>
        <v>0</v>
      </c>
      <c r="L27" s="69">
        <v>0</v>
      </c>
      <c r="M27" s="69">
        <f>SUM(M28:M33)</f>
        <v>26400</v>
      </c>
      <c r="N27" s="69">
        <f>SUM(N28:N33)</f>
        <v>26400</v>
      </c>
      <c r="O27" s="69">
        <f>SUM(O28:O33)</f>
        <v>29300</v>
      </c>
      <c r="P27" s="69">
        <f>SUM(P28:P33)</f>
        <v>29300</v>
      </c>
    </row>
    <row r="28" spans="1:16" s="19" customFormat="1" ht="21" customHeight="1">
      <c r="A28" s="43"/>
      <c r="B28" s="166"/>
      <c r="C28" s="158"/>
      <c r="D28" s="75" t="s">
        <v>53</v>
      </c>
      <c r="E28" s="75"/>
      <c r="F28" s="31"/>
      <c r="G28" s="80" t="s">
        <v>54</v>
      </c>
      <c r="H28" s="77"/>
      <c r="I28" s="77"/>
      <c r="J28" s="78"/>
      <c r="K28" s="78"/>
      <c r="L28" s="78">
        <v>0</v>
      </c>
      <c r="M28" s="79">
        <v>400</v>
      </c>
      <c r="N28" s="79">
        <v>400</v>
      </c>
      <c r="O28" s="79">
        <v>600</v>
      </c>
      <c r="P28" s="79">
        <v>600</v>
      </c>
    </row>
    <row r="29" spans="1:16" ht="18" customHeight="1">
      <c r="A29" s="43"/>
      <c r="B29" s="166"/>
      <c r="C29" s="158"/>
      <c r="D29" s="75" t="s">
        <v>55</v>
      </c>
      <c r="E29" s="75"/>
      <c r="F29" s="31"/>
      <c r="G29" s="80" t="s">
        <v>56</v>
      </c>
      <c r="H29" s="77"/>
      <c r="I29" s="77"/>
      <c r="J29" s="78"/>
      <c r="K29" s="78"/>
      <c r="L29" s="78">
        <v>0</v>
      </c>
      <c r="M29" s="79">
        <v>1500</v>
      </c>
      <c r="N29" s="79">
        <v>1500</v>
      </c>
      <c r="O29" s="79">
        <v>1700</v>
      </c>
      <c r="P29" s="79">
        <v>1700</v>
      </c>
    </row>
    <row r="30" spans="1:16" ht="18" customHeight="1">
      <c r="A30" s="43"/>
      <c r="B30" s="166"/>
      <c r="C30" s="158"/>
      <c r="D30" s="75" t="s">
        <v>57</v>
      </c>
      <c r="E30" s="75"/>
      <c r="F30" s="31"/>
      <c r="G30" s="80" t="s">
        <v>58</v>
      </c>
      <c r="H30" s="77"/>
      <c r="I30" s="77"/>
      <c r="J30" s="78"/>
      <c r="K30" s="78"/>
      <c r="L30" s="78">
        <v>0</v>
      </c>
      <c r="M30" s="79">
        <v>2700</v>
      </c>
      <c r="N30" s="79">
        <v>2700</v>
      </c>
      <c r="O30" s="79">
        <v>3000</v>
      </c>
      <c r="P30" s="79">
        <v>3000</v>
      </c>
    </row>
    <row r="31" spans="1:16" ht="19.5" customHeight="1">
      <c r="A31" s="43"/>
      <c r="B31" s="166"/>
      <c r="C31" s="158"/>
      <c r="D31" s="75" t="s">
        <v>59</v>
      </c>
      <c r="E31" s="75"/>
      <c r="F31" s="31"/>
      <c r="G31" s="80" t="s">
        <v>60</v>
      </c>
      <c r="H31" s="77"/>
      <c r="I31" s="77"/>
      <c r="J31" s="78"/>
      <c r="K31" s="78"/>
      <c r="L31" s="78">
        <v>0</v>
      </c>
      <c r="M31" s="79">
        <v>14000</v>
      </c>
      <c r="N31" s="79">
        <v>14000</v>
      </c>
      <c r="O31" s="79">
        <v>14000</v>
      </c>
      <c r="P31" s="79">
        <v>14000</v>
      </c>
    </row>
    <row r="32" spans="1:16" ht="18" customHeight="1">
      <c r="A32" s="43"/>
      <c r="B32" s="166"/>
      <c r="C32" s="158"/>
      <c r="D32" s="75" t="s">
        <v>61</v>
      </c>
      <c r="E32" s="75"/>
      <c r="F32" s="31"/>
      <c r="G32" s="80" t="s">
        <v>62</v>
      </c>
      <c r="H32" s="77"/>
      <c r="I32" s="77"/>
      <c r="J32" s="78"/>
      <c r="K32" s="78"/>
      <c r="L32" s="78">
        <v>0</v>
      </c>
      <c r="M32" s="79">
        <v>1800</v>
      </c>
      <c r="N32" s="79">
        <v>1800</v>
      </c>
      <c r="O32" s="79">
        <v>2000</v>
      </c>
      <c r="P32" s="79">
        <v>2000</v>
      </c>
    </row>
    <row r="33" spans="1:16" ht="18" customHeight="1">
      <c r="A33" s="43"/>
      <c r="B33" s="166"/>
      <c r="C33" s="158"/>
      <c r="D33" s="75" t="s">
        <v>63</v>
      </c>
      <c r="E33" s="75"/>
      <c r="F33" s="31"/>
      <c r="G33" s="80" t="s">
        <v>64</v>
      </c>
      <c r="H33" s="77"/>
      <c r="I33" s="77"/>
      <c r="J33" s="78"/>
      <c r="K33" s="78"/>
      <c r="L33" s="78">
        <v>0</v>
      </c>
      <c r="M33" s="79">
        <v>6000</v>
      </c>
      <c r="N33" s="79">
        <v>6000</v>
      </c>
      <c r="O33" s="79">
        <v>8000</v>
      </c>
      <c r="P33" s="79">
        <v>8000</v>
      </c>
    </row>
    <row r="34" spans="1:16" ht="17.25" customHeight="1">
      <c r="A34" s="43"/>
      <c r="B34" s="166"/>
      <c r="C34" s="159" t="s">
        <v>65</v>
      </c>
      <c r="D34" s="96"/>
      <c r="E34" s="96"/>
      <c r="F34" s="96"/>
      <c r="G34" s="67" t="s">
        <v>66</v>
      </c>
      <c r="H34" s="81">
        <f>'[2] 2018 Running Totals revised'!$I$582</f>
        <v>75400</v>
      </c>
      <c r="I34" s="81">
        <f>I36</f>
        <v>81721.25</v>
      </c>
      <c r="J34" s="82" t="e">
        <f aca="true" t="shared" si="2" ref="J34:P34">SUM(J35:J36)</f>
        <v>#REF!</v>
      </c>
      <c r="K34" s="82" t="e">
        <f t="shared" si="2"/>
        <v>#REF!</v>
      </c>
      <c r="L34" s="82">
        <v>12810</v>
      </c>
      <c r="M34" s="82">
        <f>SUM(M35:M36)</f>
        <v>19280</v>
      </c>
      <c r="N34" s="82">
        <f t="shared" si="2"/>
        <v>19280</v>
      </c>
      <c r="O34" s="82">
        <f t="shared" si="2"/>
        <v>19480</v>
      </c>
      <c r="P34" s="82">
        <f t="shared" si="2"/>
        <v>19480</v>
      </c>
    </row>
    <row r="35" spans="1:16" ht="21.75" customHeight="1">
      <c r="A35" s="43"/>
      <c r="B35" s="166"/>
      <c r="C35" s="160"/>
      <c r="D35" s="84" t="s">
        <v>67</v>
      </c>
      <c r="E35" s="84"/>
      <c r="F35" s="71"/>
      <c r="G35" s="85" t="s">
        <v>68</v>
      </c>
      <c r="H35" s="86">
        <v>75400</v>
      </c>
      <c r="I35" s="86">
        <f>I36</f>
        <v>81721.25</v>
      </c>
      <c r="J35" s="87" t="e">
        <f>J36</f>
        <v>#REF!</v>
      </c>
      <c r="K35" s="88" t="e">
        <f>#REF!/J35-1</f>
        <v>#REF!</v>
      </c>
      <c r="L35" s="88">
        <v>12810</v>
      </c>
      <c r="M35" s="89">
        <v>18480</v>
      </c>
      <c r="N35" s="89">
        <v>18480</v>
      </c>
      <c r="O35" s="89">
        <v>18480</v>
      </c>
      <c r="P35" s="89">
        <v>18480</v>
      </c>
    </row>
    <row r="36" spans="2:16" ht="15" customHeight="1">
      <c r="B36" s="168"/>
      <c r="C36" s="158"/>
      <c r="D36" s="90" t="s">
        <v>69</v>
      </c>
      <c r="E36" s="90"/>
      <c r="F36" s="31"/>
      <c r="G36" s="32" t="s">
        <v>70</v>
      </c>
      <c r="H36" s="91">
        <v>75400</v>
      </c>
      <c r="I36" s="91">
        <f>34775*2.35</f>
        <v>81721.25</v>
      </c>
      <c r="J36" s="92" t="e">
        <f>#REF!</f>
        <v>#REF!</v>
      </c>
      <c r="K36" s="93" t="e">
        <f>#REF!/J36-1</f>
        <v>#REF!</v>
      </c>
      <c r="L36" s="93">
        <v>0</v>
      </c>
      <c r="M36" s="92">
        <v>800</v>
      </c>
      <c r="N36" s="92">
        <v>800</v>
      </c>
      <c r="O36" s="92">
        <v>1000</v>
      </c>
      <c r="P36" s="92">
        <v>1000</v>
      </c>
    </row>
    <row r="37" spans="2:16" ht="15" customHeight="1">
      <c r="B37" s="168"/>
      <c r="C37" s="156" t="s">
        <v>71</v>
      </c>
      <c r="D37" s="187"/>
      <c r="E37" s="187"/>
      <c r="F37" s="187"/>
      <c r="G37" s="67" t="s">
        <v>72</v>
      </c>
      <c r="H37" s="68"/>
      <c r="I37" s="68"/>
      <c r="J37" s="69">
        <f aca="true" t="shared" si="3" ref="J37:P37">SUM(J38:J43)</f>
        <v>0</v>
      </c>
      <c r="K37" s="69">
        <f t="shared" si="3"/>
        <v>0</v>
      </c>
      <c r="L37" s="69">
        <v>0</v>
      </c>
      <c r="M37" s="69">
        <f>SUM(M38:M43)</f>
        <v>15370</v>
      </c>
      <c r="N37" s="69">
        <f t="shared" si="3"/>
        <v>15370</v>
      </c>
      <c r="O37" s="69">
        <f t="shared" si="3"/>
        <v>16600</v>
      </c>
      <c r="P37" s="69">
        <f t="shared" si="3"/>
        <v>16600</v>
      </c>
    </row>
    <row r="38" spans="2:16" ht="15" customHeight="1">
      <c r="B38" s="168"/>
      <c r="C38" s="158"/>
      <c r="D38" s="94" t="s">
        <v>73</v>
      </c>
      <c r="E38" s="94"/>
      <c r="F38" s="31"/>
      <c r="G38" s="32" t="s">
        <v>74</v>
      </c>
      <c r="H38" s="91"/>
      <c r="I38" s="91"/>
      <c r="J38" s="92"/>
      <c r="K38" s="93"/>
      <c r="L38" s="93">
        <v>0</v>
      </c>
      <c r="M38" s="92">
        <v>3800</v>
      </c>
      <c r="N38" s="92">
        <v>3800</v>
      </c>
      <c r="O38" s="92">
        <v>3800</v>
      </c>
      <c r="P38" s="92">
        <v>3800</v>
      </c>
    </row>
    <row r="39" spans="2:16" ht="15" customHeight="1">
      <c r="B39" s="168"/>
      <c r="C39" s="158"/>
      <c r="D39" s="94" t="s">
        <v>75</v>
      </c>
      <c r="E39" s="94"/>
      <c r="F39" s="31"/>
      <c r="G39" s="32" t="s">
        <v>126</v>
      </c>
      <c r="H39" s="91"/>
      <c r="I39" s="91"/>
      <c r="J39" s="92"/>
      <c r="K39" s="93"/>
      <c r="L39" s="93">
        <v>0</v>
      </c>
      <c r="M39" s="92">
        <v>4320</v>
      </c>
      <c r="N39" s="92">
        <v>4320</v>
      </c>
      <c r="O39" s="92">
        <v>4800</v>
      </c>
      <c r="P39" s="92">
        <v>4800</v>
      </c>
    </row>
    <row r="40" spans="2:16" ht="16.5" customHeight="1">
      <c r="B40" s="168"/>
      <c r="C40" s="158"/>
      <c r="D40" s="94" t="s">
        <v>76</v>
      </c>
      <c r="E40" s="94"/>
      <c r="F40" s="31"/>
      <c r="G40" s="95" t="s">
        <v>127</v>
      </c>
      <c r="H40" s="91"/>
      <c r="I40" s="91"/>
      <c r="J40" s="92"/>
      <c r="K40" s="93"/>
      <c r="L40" s="93">
        <v>0</v>
      </c>
      <c r="M40" s="92">
        <v>2250</v>
      </c>
      <c r="N40" s="92">
        <v>2250</v>
      </c>
      <c r="O40" s="92">
        <v>2250</v>
      </c>
      <c r="P40" s="92">
        <v>2250</v>
      </c>
    </row>
    <row r="41" spans="2:16" ht="18" customHeight="1">
      <c r="B41" s="168"/>
      <c r="C41" s="158"/>
      <c r="D41" s="94" t="s">
        <v>77</v>
      </c>
      <c r="E41" s="94"/>
      <c r="F41" s="31"/>
      <c r="G41" s="32" t="s">
        <v>78</v>
      </c>
      <c r="H41" s="91"/>
      <c r="I41" s="91"/>
      <c r="J41" s="92"/>
      <c r="K41" s="93"/>
      <c r="L41" s="93">
        <v>0</v>
      </c>
      <c r="M41" s="92">
        <v>500</v>
      </c>
      <c r="N41" s="92">
        <v>500</v>
      </c>
      <c r="O41" s="92">
        <v>750</v>
      </c>
      <c r="P41" s="92">
        <v>750</v>
      </c>
    </row>
    <row r="42" spans="2:16" ht="18" customHeight="1">
      <c r="B42" s="168"/>
      <c r="C42" s="158"/>
      <c r="D42" s="94" t="s">
        <v>79</v>
      </c>
      <c r="E42" s="94"/>
      <c r="F42" s="31"/>
      <c r="G42" s="32" t="s">
        <v>80</v>
      </c>
      <c r="H42" s="91"/>
      <c r="I42" s="91"/>
      <c r="J42" s="92"/>
      <c r="K42" s="93"/>
      <c r="L42" s="93">
        <v>0</v>
      </c>
      <c r="M42" s="92">
        <v>2500</v>
      </c>
      <c r="N42" s="92">
        <v>2500</v>
      </c>
      <c r="O42" s="92">
        <v>3000</v>
      </c>
      <c r="P42" s="92">
        <v>3000</v>
      </c>
    </row>
    <row r="43" spans="2:16" ht="15" customHeight="1">
      <c r="B43" s="168"/>
      <c r="C43" s="158"/>
      <c r="D43" s="94" t="s">
        <v>81</v>
      </c>
      <c r="E43" s="94"/>
      <c r="F43" s="31"/>
      <c r="G43" s="32" t="s">
        <v>82</v>
      </c>
      <c r="H43" s="91"/>
      <c r="I43" s="91"/>
      <c r="J43" s="92"/>
      <c r="K43" s="93"/>
      <c r="L43" s="93">
        <v>0</v>
      </c>
      <c r="M43" s="92">
        <v>2000</v>
      </c>
      <c r="N43" s="92">
        <v>2000</v>
      </c>
      <c r="O43" s="92">
        <v>2000</v>
      </c>
      <c r="P43" s="92">
        <v>2000</v>
      </c>
    </row>
    <row r="44" spans="2:16" ht="15" customHeight="1">
      <c r="B44" s="147" t="s">
        <v>83</v>
      </c>
      <c r="C44" s="159"/>
      <c r="D44" s="63"/>
      <c r="E44" s="63"/>
      <c r="F44" s="96"/>
      <c r="G44" s="67" t="s">
        <v>138</v>
      </c>
      <c r="H44" s="81"/>
      <c r="I44" s="81"/>
      <c r="J44" s="82">
        <f aca="true" t="shared" si="4" ref="J44:P44">J45</f>
        <v>0</v>
      </c>
      <c r="K44" s="82">
        <f t="shared" si="4"/>
        <v>0</v>
      </c>
      <c r="L44" s="82">
        <v>0</v>
      </c>
      <c r="M44" s="82">
        <f t="shared" si="4"/>
        <v>6100</v>
      </c>
      <c r="N44" s="82">
        <f t="shared" si="4"/>
        <v>6100</v>
      </c>
      <c r="O44" s="82">
        <f t="shared" si="4"/>
        <v>6150</v>
      </c>
      <c r="P44" s="82">
        <f t="shared" si="4"/>
        <v>6150</v>
      </c>
    </row>
    <row r="45" spans="2:16" ht="15" customHeight="1">
      <c r="B45" s="168"/>
      <c r="C45" s="161" t="s">
        <v>84</v>
      </c>
      <c r="D45" s="83"/>
      <c r="E45" s="83"/>
      <c r="F45" s="71"/>
      <c r="G45" s="72" t="s">
        <v>85</v>
      </c>
      <c r="H45" s="39"/>
      <c r="I45" s="39"/>
      <c r="J45" s="39">
        <f aca="true" t="shared" si="5" ref="J45:P45">SUM(J46:J47)</f>
        <v>0</v>
      </c>
      <c r="K45" s="39">
        <f t="shared" si="5"/>
        <v>0</v>
      </c>
      <c r="L45" s="39">
        <v>0</v>
      </c>
      <c r="M45" s="39">
        <f>SUM(M46:M47)</f>
        <v>6100</v>
      </c>
      <c r="N45" s="39">
        <f t="shared" si="5"/>
        <v>6100</v>
      </c>
      <c r="O45" s="39">
        <f t="shared" si="5"/>
        <v>6150</v>
      </c>
      <c r="P45" s="39">
        <f t="shared" si="5"/>
        <v>6150</v>
      </c>
    </row>
    <row r="46" spans="2:16" ht="15" customHeight="1">
      <c r="B46" s="168"/>
      <c r="C46" s="158"/>
      <c r="D46" s="94" t="s">
        <v>86</v>
      </c>
      <c r="E46" s="94"/>
      <c r="F46" s="31"/>
      <c r="G46" s="32" t="s">
        <v>87</v>
      </c>
      <c r="H46" s="91"/>
      <c r="I46" s="91"/>
      <c r="J46" s="92"/>
      <c r="K46" s="93"/>
      <c r="L46" s="93">
        <v>0</v>
      </c>
      <c r="M46" s="92">
        <v>5500</v>
      </c>
      <c r="N46" s="92">
        <v>5500</v>
      </c>
      <c r="O46" s="92">
        <v>5500</v>
      </c>
      <c r="P46" s="92">
        <v>5500</v>
      </c>
    </row>
    <row r="47" spans="2:16" ht="15">
      <c r="B47" s="168"/>
      <c r="C47" s="158"/>
      <c r="D47" s="94" t="s">
        <v>88</v>
      </c>
      <c r="E47" s="94"/>
      <c r="F47" s="31"/>
      <c r="G47" s="32" t="s">
        <v>89</v>
      </c>
      <c r="H47" s="91"/>
      <c r="I47" s="91"/>
      <c r="J47" s="92"/>
      <c r="K47" s="93"/>
      <c r="L47" s="93">
        <v>0</v>
      </c>
      <c r="M47" s="92">
        <v>600</v>
      </c>
      <c r="N47" s="92">
        <v>600</v>
      </c>
      <c r="O47" s="92">
        <v>650</v>
      </c>
      <c r="P47" s="92">
        <v>650</v>
      </c>
    </row>
    <row r="48" spans="2:16" ht="15">
      <c r="B48" s="173" t="s">
        <v>90</v>
      </c>
      <c r="C48" s="156"/>
      <c r="D48" s="189"/>
      <c r="E48" s="188"/>
      <c r="F48" s="188"/>
      <c r="G48" s="97" t="s">
        <v>139</v>
      </c>
      <c r="H48" s="98">
        <f>H49+H52</f>
        <v>0</v>
      </c>
      <c r="I48" s="98">
        <f>38348*2</f>
        <v>76696</v>
      </c>
      <c r="J48" s="34">
        <f>J49</f>
        <v>0</v>
      </c>
      <c r="K48" s="34" t="e">
        <f>K49</f>
        <v>#REF!</v>
      </c>
      <c r="L48" s="34">
        <v>0</v>
      </c>
      <c r="M48" s="34">
        <f>M49</f>
        <v>5000</v>
      </c>
      <c r="N48" s="34">
        <f>N49</f>
        <v>5000</v>
      </c>
      <c r="O48" s="34">
        <v>6000</v>
      </c>
      <c r="P48" s="34">
        <v>6000</v>
      </c>
    </row>
    <row r="49" spans="1:16" ht="15" customHeight="1">
      <c r="A49" s="23" t="s">
        <v>91</v>
      </c>
      <c r="B49" s="168"/>
      <c r="C49" s="157" t="s">
        <v>92</v>
      </c>
      <c r="D49" s="70"/>
      <c r="E49" s="70"/>
      <c r="F49" s="71"/>
      <c r="G49" s="72" t="s">
        <v>93</v>
      </c>
      <c r="H49" s="73">
        <f>SUM(H50:H51)</f>
        <v>0</v>
      </c>
      <c r="I49" s="73"/>
      <c r="J49" s="74">
        <f>SUM(J50:J51)</f>
        <v>0</v>
      </c>
      <c r="K49" s="74" t="e">
        <f>SUM(K50:K51)</f>
        <v>#REF!</v>
      </c>
      <c r="L49" s="74">
        <v>0</v>
      </c>
      <c r="M49" s="74">
        <f>M50</f>
        <v>5000</v>
      </c>
      <c r="N49" s="74">
        <f>N50</f>
        <v>5000</v>
      </c>
      <c r="O49" s="74">
        <v>6000</v>
      </c>
      <c r="P49" s="74">
        <v>6000</v>
      </c>
    </row>
    <row r="50" spans="2:16" ht="16.5" customHeight="1">
      <c r="B50" s="168"/>
      <c r="C50" s="158"/>
      <c r="D50" s="94" t="s">
        <v>146</v>
      </c>
      <c r="E50" s="94"/>
      <c r="F50" s="31"/>
      <c r="G50" s="32" t="s">
        <v>147</v>
      </c>
      <c r="H50" s="91"/>
      <c r="I50" s="91"/>
      <c r="J50" s="92"/>
      <c r="K50" s="93"/>
      <c r="L50" s="93">
        <v>0</v>
      </c>
      <c r="M50" s="92">
        <v>5000</v>
      </c>
      <c r="N50" s="92">
        <v>5000</v>
      </c>
      <c r="O50" s="92">
        <v>6000</v>
      </c>
      <c r="P50" s="92">
        <v>6000</v>
      </c>
    </row>
    <row r="51" spans="2:16" ht="15" customHeight="1">
      <c r="B51" s="173" t="s">
        <v>94</v>
      </c>
      <c r="C51" s="156"/>
      <c r="D51" s="189"/>
      <c r="E51" s="188"/>
      <c r="F51" s="188"/>
      <c r="G51" s="67" t="s">
        <v>95</v>
      </c>
      <c r="H51" s="99">
        <f>H52+H54</f>
        <v>0</v>
      </c>
      <c r="I51" s="99">
        <f>454511*1.75</f>
        <v>795394.25</v>
      </c>
      <c r="J51" s="34">
        <f aca="true" t="shared" si="6" ref="J51:P51">J52+J55</f>
        <v>0</v>
      </c>
      <c r="K51" s="34" t="e">
        <f t="shared" si="6"/>
        <v>#REF!</v>
      </c>
      <c r="L51" s="34">
        <v>12758</v>
      </c>
      <c r="M51" s="34">
        <f>M52+M55</f>
        <v>111500</v>
      </c>
      <c r="N51" s="34">
        <f t="shared" si="6"/>
        <v>111500</v>
      </c>
      <c r="O51" s="34">
        <f t="shared" si="6"/>
        <v>94000</v>
      </c>
      <c r="P51" s="34">
        <f t="shared" si="6"/>
        <v>94000</v>
      </c>
    </row>
    <row r="52" spans="2:16" ht="15" customHeight="1">
      <c r="B52" s="168"/>
      <c r="C52" s="157" t="s">
        <v>96</v>
      </c>
      <c r="D52" s="70"/>
      <c r="E52" s="70"/>
      <c r="F52" s="71"/>
      <c r="G52" s="72" t="s">
        <v>97</v>
      </c>
      <c r="H52" s="73">
        <f>H53</f>
        <v>0</v>
      </c>
      <c r="I52" s="73"/>
      <c r="J52" s="74">
        <f>SUM(J53:J53)</f>
        <v>0</v>
      </c>
      <c r="K52" s="74" t="e">
        <f>#REF!/J52-1</f>
        <v>#REF!</v>
      </c>
      <c r="L52" s="74">
        <v>557.66</v>
      </c>
      <c r="M52" s="74">
        <f>SUM(M53:M54)</f>
        <v>10000</v>
      </c>
      <c r="N52" s="74">
        <f>SUM(N53:N54)</f>
        <v>10000</v>
      </c>
      <c r="O52" s="74">
        <v>12000</v>
      </c>
      <c r="P52" s="74">
        <v>12000</v>
      </c>
    </row>
    <row r="53" spans="2:16" ht="15" customHeight="1">
      <c r="B53" s="168"/>
      <c r="C53" s="158"/>
      <c r="D53" s="94" t="s">
        <v>98</v>
      </c>
      <c r="E53" s="94"/>
      <c r="F53" s="31"/>
      <c r="G53" s="32" t="s">
        <v>99</v>
      </c>
      <c r="H53" s="91"/>
      <c r="I53" s="91"/>
      <c r="J53" s="92"/>
      <c r="K53" s="93"/>
      <c r="L53" s="93">
        <v>0</v>
      </c>
      <c r="M53" s="92">
        <v>8000</v>
      </c>
      <c r="N53" s="92">
        <v>8000</v>
      </c>
      <c r="O53" s="92">
        <v>9000</v>
      </c>
      <c r="P53" s="92">
        <v>9000</v>
      </c>
    </row>
    <row r="54" spans="2:16" ht="15" customHeight="1">
      <c r="B54" s="168"/>
      <c r="C54" s="158"/>
      <c r="D54" s="94" t="s">
        <v>100</v>
      </c>
      <c r="E54" s="94"/>
      <c r="F54" s="31"/>
      <c r="G54" s="32" t="s">
        <v>128</v>
      </c>
      <c r="H54" s="91"/>
      <c r="I54" s="91"/>
      <c r="J54" s="92"/>
      <c r="K54" s="93"/>
      <c r="L54" s="93">
        <v>0</v>
      </c>
      <c r="M54" s="92">
        <v>2000</v>
      </c>
      <c r="N54" s="92">
        <v>2000</v>
      </c>
      <c r="O54" s="92">
        <v>3000</v>
      </c>
      <c r="P54" s="92">
        <v>3000</v>
      </c>
    </row>
    <row r="55" spans="2:16" ht="15" customHeight="1">
      <c r="B55" s="168"/>
      <c r="C55" s="157" t="s">
        <v>101</v>
      </c>
      <c r="D55" s="70"/>
      <c r="E55" s="70"/>
      <c r="F55" s="71"/>
      <c r="G55" s="72" t="s">
        <v>102</v>
      </c>
      <c r="H55" s="73"/>
      <c r="I55" s="73"/>
      <c r="J55" s="74">
        <f aca="true" t="shared" si="7" ref="J55:P55">SUM(J56:J57)</f>
        <v>0</v>
      </c>
      <c r="K55" s="74">
        <f t="shared" si="7"/>
        <v>0</v>
      </c>
      <c r="L55" s="74">
        <v>12200</v>
      </c>
      <c r="M55" s="74">
        <f>SUM(M56:M57)</f>
        <v>101500</v>
      </c>
      <c r="N55" s="74">
        <f t="shared" si="7"/>
        <v>101500</v>
      </c>
      <c r="O55" s="74">
        <f t="shared" si="7"/>
        <v>82000</v>
      </c>
      <c r="P55" s="74">
        <f t="shared" si="7"/>
        <v>82000</v>
      </c>
    </row>
    <row r="56" spans="2:16" ht="15" customHeight="1">
      <c r="B56" s="168"/>
      <c r="C56" s="158"/>
      <c r="D56" s="94" t="s">
        <v>103</v>
      </c>
      <c r="E56" s="94"/>
      <c r="F56" s="31"/>
      <c r="G56" s="32" t="s">
        <v>104</v>
      </c>
      <c r="H56" s="91"/>
      <c r="I56" s="91"/>
      <c r="J56" s="92"/>
      <c r="K56" s="93"/>
      <c r="L56" s="93">
        <v>12200</v>
      </c>
      <c r="M56" s="92">
        <v>100000</v>
      </c>
      <c r="N56" s="92">
        <v>100000</v>
      </c>
      <c r="O56" s="92">
        <v>80000</v>
      </c>
      <c r="P56" s="92">
        <v>80000</v>
      </c>
    </row>
    <row r="57" spans="2:16" ht="15" customHeight="1">
      <c r="B57" s="168"/>
      <c r="C57" s="158"/>
      <c r="D57" s="94" t="s">
        <v>105</v>
      </c>
      <c r="E57" s="94"/>
      <c r="F57" s="31"/>
      <c r="G57" s="32" t="s">
        <v>106</v>
      </c>
      <c r="H57" s="91"/>
      <c r="I57" s="91"/>
      <c r="J57" s="92"/>
      <c r="K57" s="93"/>
      <c r="L57" s="93">
        <v>0</v>
      </c>
      <c r="M57" s="92">
        <v>1500</v>
      </c>
      <c r="N57" s="92">
        <v>1500</v>
      </c>
      <c r="O57" s="92">
        <v>2000</v>
      </c>
      <c r="P57" s="92">
        <v>2000</v>
      </c>
    </row>
    <row r="58" spans="2:16" ht="15" customHeight="1">
      <c r="B58" s="174" t="s">
        <v>107</v>
      </c>
      <c r="C58" s="162"/>
      <c r="D58" s="189"/>
      <c r="E58" s="188"/>
      <c r="F58" s="188"/>
      <c r="G58" s="67" t="s">
        <v>140</v>
      </c>
      <c r="H58" s="99"/>
      <c r="I58" s="99"/>
      <c r="J58" s="34">
        <f aca="true" t="shared" si="8" ref="J58:P58">J59+J61</f>
        <v>0</v>
      </c>
      <c r="K58" s="34">
        <f t="shared" si="8"/>
        <v>0</v>
      </c>
      <c r="L58" s="34">
        <v>0</v>
      </c>
      <c r="M58" s="34">
        <f>M59+M61</f>
        <v>4500</v>
      </c>
      <c r="N58" s="34">
        <f t="shared" si="8"/>
        <v>4500</v>
      </c>
      <c r="O58" s="34">
        <f t="shared" si="8"/>
        <v>7500</v>
      </c>
      <c r="P58" s="34">
        <f t="shared" si="8"/>
        <v>7500</v>
      </c>
    </row>
    <row r="59" spans="2:16" ht="15" customHeight="1">
      <c r="B59" s="168"/>
      <c r="C59" s="157" t="s">
        <v>108</v>
      </c>
      <c r="D59" s="70"/>
      <c r="E59" s="70"/>
      <c r="F59" s="71"/>
      <c r="G59" s="72" t="s">
        <v>129</v>
      </c>
      <c r="H59" s="73"/>
      <c r="I59" s="73"/>
      <c r="J59" s="74">
        <f aca="true" t="shared" si="9" ref="J59:P59">J60</f>
        <v>0</v>
      </c>
      <c r="K59" s="74">
        <f t="shared" si="9"/>
        <v>0</v>
      </c>
      <c r="L59" s="74">
        <v>0</v>
      </c>
      <c r="M59" s="74">
        <f t="shared" si="9"/>
        <v>3000</v>
      </c>
      <c r="N59" s="74">
        <f t="shared" si="9"/>
        <v>3000</v>
      </c>
      <c r="O59" s="74">
        <f t="shared" si="9"/>
        <v>5000</v>
      </c>
      <c r="P59" s="74">
        <f t="shared" si="9"/>
        <v>5000</v>
      </c>
    </row>
    <row r="60" spans="2:16" ht="15" customHeight="1">
      <c r="B60" s="168"/>
      <c r="C60" s="158"/>
      <c r="D60" s="94" t="s">
        <v>109</v>
      </c>
      <c r="E60" s="94"/>
      <c r="F60" s="31"/>
      <c r="G60" s="32" t="s">
        <v>110</v>
      </c>
      <c r="H60" s="91"/>
      <c r="I60" s="91"/>
      <c r="J60" s="92"/>
      <c r="K60" s="93"/>
      <c r="L60" s="93">
        <v>0</v>
      </c>
      <c r="M60" s="92">
        <v>3000</v>
      </c>
      <c r="N60" s="92">
        <v>3000</v>
      </c>
      <c r="O60" s="92">
        <v>5000</v>
      </c>
      <c r="P60" s="92">
        <v>5000</v>
      </c>
    </row>
    <row r="61" spans="2:16" ht="15" customHeight="1">
      <c r="B61" s="168"/>
      <c r="C61" s="157" t="s">
        <v>111</v>
      </c>
      <c r="D61" s="70"/>
      <c r="E61" s="70"/>
      <c r="F61" s="71"/>
      <c r="G61" s="72" t="s">
        <v>112</v>
      </c>
      <c r="H61" s="73"/>
      <c r="I61" s="73"/>
      <c r="J61" s="74">
        <f aca="true" t="shared" si="10" ref="J61:P61">J62</f>
        <v>0</v>
      </c>
      <c r="K61" s="74">
        <f t="shared" si="10"/>
        <v>0</v>
      </c>
      <c r="L61" s="74">
        <v>0</v>
      </c>
      <c r="M61" s="74">
        <f t="shared" si="10"/>
        <v>1500</v>
      </c>
      <c r="N61" s="74">
        <f t="shared" si="10"/>
        <v>1500</v>
      </c>
      <c r="O61" s="74">
        <f t="shared" si="10"/>
        <v>2500</v>
      </c>
      <c r="P61" s="74">
        <f t="shared" si="10"/>
        <v>2500</v>
      </c>
    </row>
    <row r="62" spans="2:16" ht="15" customHeight="1">
      <c r="B62" s="168"/>
      <c r="C62" s="158"/>
      <c r="D62" s="94" t="s">
        <v>113</v>
      </c>
      <c r="E62" s="94"/>
      <c r="F62" s="31"/>
      <c r="G62" s="32" t="s">
        <v>114</v>
      </c>
      <c r="H62" s="91"/>
      <c r="I62" s="91"/>
      <c r="J62" s="92"/>
      <c r="K62" s="93"/>
      <c r="L62" s="93">
        <v>0</v>
      </c>
      <c r="M62" s="92">
        <v>1500</v>
      </c>
      <c r="N62" s="92">
        <v>1500</v>
      </c>
      <c r="O62" s="92">
        <v>2500</v>
      </c>
      <c r="P62" s="92">
        <v>2500</v>
      </c>
    </row>
    <row r="63" spans="2:16" ht="15" customHeight="1">
      <c r="B63" s="174" t="s">
        <v>141</v>
      </c>
      <c r="C63" s="162"/>
      <c r="D63" s="189"/>
      <c r="E63" s="188"/>
      <c r="F63" s="188"/>
      <c r="G63" s="67" t="s">
        <v>142</v>
      </c>
      <c r="H63" s="99"/>
      <c r="I63" s="99"/>
      <c r="J63" s="34">
        <f aca="true" t="shared" si="11" ref="J63:P63">J64</f>
        <v>0</v>
      </c>
      <c r="K63" s="34">
        <f t="shared" si="11"/>
        <v>0</v>
      </c>
      <c r="L63" s="34">
        <v>0</v>
      </c>
      <c r="M63" s="34">
        <f t="shared" si="11"/>
        <v>6000</v>
      </c>
      <c r="N63" s="34">
        <f t="shared" si="11"/>
        <v>6000</v>
      </c>
      <c r="O63" s="34">
        <f t="shared" si="11"/>
        <v>5000</v>
      </c>
      <c r="P63" s="34">
        <f t="shared" si="11"/>
        <v>5000</v>
      </c>
    </row>
    <row r="64" spans="2:16" ht="15" customHeight="1">
      <c r="B64" s="168"/>
      <c r="C64" s="157" t="s">
        <v>143</v>
      </c>
      <c r="D64" s="70"/>
      <c r="E64" s="70"/>
      <c r="F64" s="71"/>
      <c r="G64" s="72" t="s">
        <v>144</v>
      </c>
      <c r="H64" s="73"/>
      <c r="I64" s="73"/>
      <c r="J64" s="74">
        <f>SUM(J65:J67)</f>
        <v>0</v>
      </c>
      <c r="K64" s="74">
        <f>SUM(K65:K67)</f>
        <v>0</v>
      </c>
      <c r="L64" s="74">
        <v>0</v>
      </c>
      <c r="M64" s="74">
        <f>SUM(M65:M66)</f>
        <v>6000</v>
      </c>
      <c r="N64" s="74">
        <f>SUM(N65:N66)</f>
        <v>6000</v>
      </c>
      <c r="O64" s="74">
        <f>SUM(O65:O66)</f>
        <v>5000</v>
      </c>
      <c r="P64" s="74">
        <f>SUM(P65:P66)</f>
        <v>5000</v>
      </c>
    </row>
    <row r="65" spans="2:16" ht="15" customHeight="1">
      <c r="B65" s="168"/>
      <c r="C65" s="158"/>
      <c r="D65" s="94" t="s">
        <v>115</v>
      </c>
      <c r="E65" s="94"/>
      <c r="F65" s="31"/>
      <c r="G65" s="32" t="s">
        <v>116</v>
      </c>
      <c r="H65" s="91"/>
      <c r="I65" s="91"/>
      <c r="J65" s="92"/>
      <c r="K65" s="93"/>
      <c r="L65" s="93">
        <v>0</v>
      </c>
      <c r="M65" s="92">
        <v>4000</v>
      </c>
      <c r="N65" s="92">
        <v>4000</v>
      </c>
      <c r="O65" s="92">
        <v>3000</v>
      </c>
      <c r="P65" s="92">
        <v>3000</v>
      </c>
    </row>
    <row r="66" spans="2:16" ht="15" customHeight="1">
      <c r="B66" s="168"/>
      <c r="C66" s="158"/>
      <c r="D66" s="94" t="s">
        <v>117</v>
      </c>
      <c r="E66" s="94"/>
      <c r="F66" s="31"/>
      <c r="G66" s="32" t="s">
        <v>118</v>
      </c>
      <c r="H66" s="91"/>
      <c r="I66" s="91"/>
      <c r="J66" s="92"/>
      <c r="K66" s="93"/>
      <c r="L66" s="93">
        <v>0</v>
      </c>
      <c r="M66" s="92">
        <v>2000</v>
      </c>
      <c r="N66" s="92">
        <v>2000</v>
      </c>
      <c r="O66" s="92">
        <v>2000</v>
      </c>
      <c r="P66" s="92">
        <v>2000</v>
      </c>
    </row>
    <row r="67" spans="1:16" ht="16.5" customHeight="1">
      <c r="A67" s="100" t="s">
        <v>241</v>
      </c>
      <c r="B67" s="169"/>
      <c r="C67" s="158"/>
      <c r="D67" s="31"/>
      <c r="E67" s="31"/>
      <c r="F67" s="31"/>
      <c r="G67" s="76" t="s">
        <v>18</v>
      </c>
      <c r="H67" s="76"/>
      <c r="I67" s="76"/>
      <c r="J67" s="101"/>
      <c r="K67" s="101"/>
      <c r="L67" s="101"/>
      <c r="M67" s="102"/>
      <c r="N67" s="102"/>
      <c r="O67" s="102"/>
      <c r="P67" s="102"/>
    </row>
    <row r="68" spans="2:16" ht="15">
      <c r="B68" s="174" t="s">
        <v>120</v>
      </c>
      <c r="C68" s="162"/>
      <c r="D68" s="187"/>
      <c r="E68" s="190"/>
      <c r="F68" s="190"/>
      <c r="G68" s="97" t="s">
        <v>121</v>
      </c>
      <c r="H68" s="103">
        <v>0</v>
      </c>
      <c r="I68" s="103">
        <v>0</v>
      </c>
      <c r="J68" s="69">
        <f aca="true" t="shared" si="12" ref="J68:P69">J69</f>
        <v>2000</v>
      </c>
      <c r="K68" s="69" t="e">
        <f t="shared" si="12"/>
        <v>#REF!</v>
      </c>
      <c r="L68" s="69">
        <v>2000</v>
      </c>
      <c r="M68" s="69">
        <f>M69</f>
        <v>2000</v>
      </c>
      <c r="N68" s="69">
        <f>N69</f>
        <v>2000</v>
      </c>
      <c r="O68" s="69">
        <f>O69</f>
        <v>2000</v>
      </c>
      <c r="P68" s="69">
        <f>P69</f>
        <v>2000</v>
      </c>
    </row>
    <row r="69" spans="2:16" ht="15">
      <c r="B69" s="168"/>
      <c r="C69" s="163" t="s">
        <v>122</v>
      </c>
      <c r="D69" s="70"/>
      <c r="E69" s="70"/>
      <c r="F69" s="104"/>
      <c r="G69" s="170" t="s">
        <v>123</v>
      </c>
      <c r="H69" s="105">
        <v>0</v>
      </c>
      <c r="I69" s="105"/>
      <c r="J69" s="106">
        <f t="shared" si="12"/>
        <v>2000</v>
      </c>
      <c r="K69" s="106" t="e">
        <f t="shared" si="12"/>
        <v>#REF!</v>
      </c>
      <c r="L69" s="106">
        <v>2000</v>
      </c>
      <c r="M69" s="106">
        <f t="shared" si="12"/>
        <v>2000</v>
      </c>
      <c r="N69" s="106">
        <f t="shared" si="12"/>
        <v>2000</v>
      </c>
      <c r="O69" s="106">
        <f t="shared" si="12"/>
        <v>2000</v>
      </c>
      <c r="P69" s="106">
        <f t="shared" si="12"/>
        <v>2000</v>
      </c>
    </row>
    <row r="70" spans="2:16" ht="15">
      <c r="B70" s="168"/>
      <c r="C70" s="164"/>
      <c r="D70" s="94" t="s">
        <v>145</v>
      </c>
      <c r="E70" s="94"/>
      <c r="F70" s="31"/>
      <c r="G70" s="107" t="s">
        <v>124</v>
      </c>
      <c r="H70" s="108">
        <v>0</v>
      </c>
      <c r="I70" s="108"/>
      <c r="J70" s="60">
        <f>N70</f>
        <v>2000</v>
      </c>
      <c r="K70" s="61" t="e">
        <f>#REF!/J70-1</f>
        <v>#REF!</v>
      </c>
      <c r="L70" s="61">
        <v>2000</v>
      </c>
      <c r="M70" s="60">
        <v>2000</v>
      </c>
      <c r="N70" s="60">
        <v>2000</v>
      </c>
      <c r="O70" s="60">
        <v>2000</v>
      </c>
      <c r="P70" s="60">
        <v>2000</v>
      </c>
    </row>
    <row r="71" spans="1:16" ht="15" customHeight="1">
      <c r="A71" s="109"/>
      <c r="B71" s="166"/>
      <c r="C71" s="164"/>
      <c r="D71" s="90"/>
      <c r="E71" s="90"/>
      <c r="F71" s="110"/>
      <c r="G71" s="110"/>
      <c r="H71" s="111"/>
      <c r="I71" s="111"/>
      <c r="J71" s="112"/>
      <c r="K71" s="112"/>
      <c r="L71" s="112"/>
      <c r="M71" s="102"/>
      <c r="N71" s="102"/>
      <c r="O71" s="102"/>
      <c r="P71" s="102"/>
    </row>
    <row r="72" spans="1:17" s="10" customFormat="1" ht="15" customHeight="1">
      <c r="A72" s="113"/>
      <c r="B72" s="168"/>
      <c r="C72" s="165"/>
      <c r="D72" s="114" t="s">
        <v>125</v>
      </c>
      <c r="E72" s="114"/>
      <c r="F72" s="110"/>
      <c r="G72" s="110"/>
      <c r="H72" s="115" t="e">
        <f>#REF!+#REF!+#REF!+#REF!+#REF!+#REF!+#REF!+#REF!+#REF!+#REF!+#REF!+H34</f>
        <v>#REF!</v>
      </c>
      <c r="I72" s="115" t="e">
        <f>#REF!+#REF!+#REF!+#REF!+#REF!+#REF!+#REF!+#REF!+#REF!+#REF!+#REF!+I34</f>
        <v>#REF!</v>
      </c>
      <c r="J72" s="116" t="e">
        <f>J9+J24+J44+J48+J63+J68</f>
        <v>#REF!</v>
      </c>
      <c r="K72" s="116" t="e">
        <f>K9+K24+K44+K48+K63+K68</f>
        <v>#REF!</v>
      </c>
      <c r="L72" s="116">
        <v>14758</v>
      </c>
      <c r="M72" s="116">
        <f>M9+M24+M44+M48+M51+M58+M63+M68</f>
        <v>224802</v>
      </c>
      <c r="N72" s="116">
        <f>N9+N24+N44+N48+N51+N58+N63+N68</f>
        <v>224802</v>
      </c>
      <c r="O72" s="116">
        <f>O9+O24+O44+O48+O51+O58+O63+O68</f>
        <v>216360</v>
      </c>
      <c r="P72" s="116">
        <f>P9+P24+P44+P48+P51+P58+P63+P68</f>
        <v>217685</v>
      </c>
      <c r="Q72" s="146"/>
    </row>
    <row r="73" spans="10:16" ht="15" customHeight="1" hidden="1">
      <c r="J73" s="117"/>
      <c r="K73" s="117"/>
      <c r="L73" s="117"/>
      <c r="M73" s="118"/>
      <c r="N73" s="118"/>
      <c r="O73" s="118"/>
      <c r="P73" s="118"/>
    </row>
    <row r="74" spans="1:16" ht="15" customHeight="1">
      <c r="A74" s="125"/>
      <c r="D74" s="20"/>
      <c r="E74" s="20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ht="15">
      <c r="L75" s="231"/>
    </row>
  </sheetData>
  <sheetProtection/>
  <mergeCells count="3">
    <mergeCell ref="A3:P4"/>
    <mergeCell ref="A1:P1"/>
    <mergeCell ref="A2:P2"/>
  </mergeCells>
  <printOptions horizontalCentered="1"/>
  <pageMargins left="0.2755905511811024" right="0.2755905511811024" top="0.3937007874015748" bottom="0.3937007874015748" header="0.1968503937007874" footer="0"/>
  <pageSetup firstPageNumber="14" useFirstPageNumber="1" horizontalDpi="600" verticalDpi="600" orientation="portrait" paperSize="9" scale="52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G26" sqref="G26"/>
    </sheetView>
  </sheetViews>
  <sheetFormatPr defaultColWidth="9.140625" defaultRowHeight="12.75"/>
  <cols>
    <col min="1" max="1" width="34.7109375" style="0" customWidth="1"/>
    <col min="2" max="2" width="22.8515625" style="0" customWidth="1"/>
    <col min="3" max="3" width="73.421875" style="0" customWidth="1"/>
  </cols>
  <sheetData>
    <row r="1" spans="1:3" ht="15">
      <c r="A1" s="290" t="s">
        <v>242</v>
      </c>
      <c r="B1" s="290"/>
      <c r="C1" s="290"/>
    </row>
    <row r="2" spans="1:3" ht="15">
      <c r="A2" s="290" t="s">
        <v>243</v>
      </c>
      <c r="B2" s="290"/>
      <c r="C2" s="290"/>
    </row>
    <row r="3" spans="1:3" ht="5.25" customHeight="1">
      <c r="A3" s="294"/>
      <c r="B3" s="295"/>
      <c r="C3" s="295"/>
    </row>
    <row r="4" spans="1:3" ht="15" hidden="1">
      <c r="A4" s="291"/>
      <c r="B4" s="291"/>
      <c r="C4" s="291"/>
    </row>
    <row r="5" spans="1:3" ht="15" customHeight="1">
      <c r="A5" s="290" t="s">
        <v>21</v>
      </c>
      <c r="B5" s="290"/>
      <c r="C5" s="290"/>
    </row>
    <row r="6" spans="1:3" ht="15.75" customHeight="1">
      <c r="A6" s="290"/>
      <c r="B6" s="290"/>
      <c r="C6" s="290"/>
    </row>
    <row r="7" spans="1:3" ht="15" customHeight="1">
      <c r="A7" s="293"/>
      <c r="B7" s="293"/>
      <c r="C7" s="293"/>
    </row>
    <row r="8" spans="1:3" ht="60" customHeight="1">
      <c r="A8" s="4" t="s">
        <v>5</v>
      </c>
      <c r="B8" s="4" t="s">
        <v>0</v>
      </c>
      <c r="C8" s="16" t="s">
        <v>244</v>
      </c>
    </row>
    <row r="9" spans="1:3" ht="60" customHeight="1">
      <c r="A9" s="6" t="s">
        <v>6</v>
      </c>
      <c r="B9" s="6" t="s">
        <v>6</v>
      </c>
      <c r="C9" s="15" t="s">
        <v>22</v>
      </c>
    </row>
    <row r="11" spans="1:4" ht="15">
      <c r="A11" s="292" t="s">
        <v>7</v>
      </c>
      <c r="B11" s="292"/>
      <c r="C11" s="292"/>
      <c r="D11" s="292"/>
    </row>
    <row r="13" spans="1:3" ht="62.25" customHeight="1">
      <c r="A13" s="4" t="s">
        <v>5</v>
      </c>
      <c r="B13" s="4" t="s">
        <v>0</v>
      </c>
      <c r="C13" s="16" t="s">
        <v>244</v>
      </c>
    </row>
    <row r="14" spans="1:3" ht="60" customHeight="1">
      <c r="A14" s="6" t="s">
        <v>6</v>
      </c>
      <c r="B14" s="6" t="s">
        <v>6</v>
      </c>
      <c r="C14" s="15" t="s">
        <v>23</v>
      </c>
    </row>
  </sheetData>
  <sheetProtection/>
  <mergeCells count="6">
    <mergeCell ref="A1:C1"/>
    <mergeCell ref="A4:C4"/>
    <mergeCell ref="A11:D11"/>
    <mergeCell ref="A5:C7"/>
    <mergeCell ref="A3:C3"/>
    <mergeCell ref="A2:C2"/>
  </mergeCells>
  <printOptions horizontalCentered="1"/>
  <pageMargins left="0.7874015748031497" right="0.7874015748031497" top="0.9055118110236221" bottom="0.9055118110236221" header="0.5118110236220472" footer="0.5118110236220472"/>
  <pageSetup firstPageNumber="15" useFirstPageNumber="1" fitToHeight="1" fitToWidth="1" horizontalDpi="600" verticalDpi="600" orientation="portrait" paperSize="9" scale="66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2"/>
  <sheetViews>
    <sheetView view="pageLayout" workbookViewId="0" topLeftCell="C1">
      <selection activeCell="M6" sqref="M6"/>
    </sheetView>
  </sheetViews>
  <sheetFormatPr defaultColWidth="9.140625" defaultRowHeight="12.75"/>
  <cols>
    <col min="1" max="11" width="9.140625" style="208" customWidth="1"/>
    <col min="14" max="14" width="9.140625" style="0" customWidth="1"/>
    <col min="15" max="15" width="9.00390625" style="0" customWidth="1"/>
  </cols>
  <sheetData>
    <row r="1" spans="1:11" ht="16.5">
      <c r="A1" s="301" t="s">
        <v>245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</row>
    <row r="2" spans="1:11" ht="16.5">
      <c r="A2" s="301" t="s">
        <v>246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</row>
    <row r="3" spans="1:11" ht="18.75" customHeight="1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15.75" customHeight="1">
      <c r="A4" s="296" t="s">
        <v>149</v>
      </c>
      <c r="B4" s="296"/>
      <c r="C4" s="297" t="s">
        <v>150</v>
      </c>
      <c r="D4" s="296"/>
      <c r="E4" s="296"/>
      <c r="F4" s="296"/>
      <c r="G4" s="296"/>
      <c r="H4" s="296"/>
      <c r="I4" s="296"/>
      <c r="J4" s="296"/>
      <c r="K4" s="296"/>
    </row>
    <row r="5" spans="1:11" ht="96">
      <c r="A5" s="192" t="s">
        <v>151</v>
      </c>
      <c r="B5" s="193" t="s">
        <v>152</v>
      </c>
      <c r="C5" s="194" t="s">
        <v>153</v>
      </c>
      <c r="D5" s="195" t="s">
        <v>154</v>
      </c>
      <c r="E5" s="196" t="s">
        <v>155</v>
      </c>
      <c r="F5" s="197" t="s">
        <v>156</v>
      </c>
      <c r="G5" s="198" t="s">
        <v>157</v>
      </c>
      <c r="H5" s="199" t="s">
        <v>158</v>
      </c>
      <c r="I5" s="200" t="s">
        <v>159</v>
      </c>
      <c r="J5" s="192" t="s">
        <v>160</v>
      </c>
      <c r="K5" s="198" t="s">
        <v>161</v>
      </c>
    </row>
    <row r="6" spans="1:11" ht="20.25">
      <c r="A6" s="201" t="s">
        <v>162</v>
      </c>
      <c r="B6" s="202" t="s">
        <v>163</v>
      </c>
      <c r="C6" s="203"/>
      <c r="D6" s="203">
        <v>13546</v>
      </c>
      <c r="E6" s="204">
        <v>196</v>
      </c>
      <c r="F6" s="205">
        <v>13742</v>
      </c>
      <c r="G6" s="205">
        <v>14887.21</v>
      </c>
      <c r="H6" s="204">
        <v>1715.25</v>
      </c>
      <c r="I6" s="204">
        <v>13171.96</v>
      </c>
      <c r="J6" s="204">
        <v>0</v>
      </c>
      <c r="K6" s="206">
        <v>13171.96</v>
      </c>
    </row>
    <row r="7" spans="1:11" ht="14.25">
      <c r="A7" s="207"/>
      <c r="B7" s="208" t="s">
        <v>164</v>
      </c>
      <c r="C7" s="203"/>
      <c r="D7" s="203">
        <v>15051</v>
      </c>
      <c r="E7" s="204">
        <v>196</v>
      </c>
      <c r="F7" s="205">
        <v>15247</v>
      </c>
      <c r="G7" s="205">
        <v>16517.54</v>
      </c>
      <c r="H7" s="204">
        <v>1950.39</v>
      </c>
      <c r="I7" s="204">
        <v>14567.15</v>
      </c>
      <c r="J7" s="204">
        <v>0</v>
      </c>
      <c r="K7" s="206">
        <v>14567.15</v>
      </c>
    </row>
    <row r="8" spans="1:11" ht="15">
      <c r="A8" s="201"/>
      <c r="B8" s="208" t="s">
        <v>165</v>
      </c>
      <c r="C8" s="203">
        <v>73</v>
      </c>
      <c r="D8" s="203">
        <v>15124</v>
      </c>
      <c r="E8" s="204">
        <v>196</v>
      </c>
      <c r="F8" s="205">
        <v>15320</v>
      </c>
      <c r="G8" s="205">
        <v>16596.71</v>
      </c>
      <c r="H8" s="204">
        <v>1961.65</v>
      </c>
      <c r="I8" s="204">
        <v>14635.06</v>
      </c>
      <c r="J8" s="204">
        <v>0</v>
      </c>
      <c r="K8" s="206">
        <v>14635.06</v>
      </c>
    </row>
    <row r="9" spans="1:11" ht="15">
      <c r="A9" s="201"/>
      <c r="B9" s="208" t="s">
        <v>166</v>
      </c>
      <c r="C9" s="203">
        <v>73</v>
      </c>
      <c r="D9" s="203">
        <v>15197</v>
      </c>
      <c r="E9" s="204">
        <v>196</v>
      </c>
      <c r="F9" s="205">
        <v>15393</v>
      </c>
      <c r="G9" s="205">
        <v>16675.75</v>
      </c>
      <c r="H9" s="204">
        <v>1973.16</v>
      </c>
      <c r="I9" s="204">
        <v>14702.59</v>
      </c>
      <c r="J9" s="204">
        <v>0</v>
      </c>
      <c r="K9" s="206">
        <v>14702.59</v>
      </c>
    </row>
    <row r="10" spans="1:11" ht="14.25">
      <c r="A10" s="201"/>
      <c r="B10" s="208" t="s">
        <v>167</v>
      </c>
      <c r="C10" s="203">
        <v>73</v>
      </c>
      <c r="D10" s="203">
        <v>15270</v>
      </c>
      <c r="E10" s="204">
        <v>196</v>
      </c>
      <c r="F10" s="205">
        <v>15466</v>
      </c>
      <c r="G10" s="205">
        <v>16754.79</v>
      </c>
      <c r="H10" s="204">
        <v>1984.42</v>
      </c>
      <c r="I10" s="204">
        <v>14770.37</v>
      </c>
      <c r="J10" s="204">
        <v>0</v>
      </c>
      <c r="K10" s="206">
        <v>14770.37</v>
      </c>
    </row>
    <row r="11" spans="1:11" ht="14.25">
      <c r="A11" s="201"/>
      <c r="B11" s="208" t="s">
        <v>168</v>
      </c>
      <c r="C11" s="203">
        <v>73</v>
      </c>
      <c r="D11" s="203">
        <v>15343</v>
      </c>
      <c r="E11" s="204">
        <v>196</v>
      </c>
      <c r="F11" s="205">
        <v>15539</v>
      </c>
      <c r="G11" s="205">
        <v>16833.96</v>
      </c>
      <c r="H11" s="204">
        <v>1995.8</v>
      </c>
      <c r="I11" s="204">
        <v>14838.16</v>
      </c>
      <c r="J11" s="204">
        <v>0</v>
      </c>
      <c r="K11" s="206">
        <v>14838.16</v>
      </c>
    </row>
    <row r="12" spans="1:11" ht="14.25">
      <c r="A12" s="201"/>
      <c r="B12" s="208" t="s">
        <v>169</v>
      </c>
      <c r="C12" s="203">
        <v>75</v>
      </c>
      <c r="D12" s="203">
        <v>15418</v>
      </c>
      <c r="E12" s="204">
        <v>196</v>
      </c>
      <c r="F12" s="205">
        <v>15614</v>
      </c>
      <c r="G12" s="205">
        <v>16915.21</v>
      </c>
      <c r="H12" s="204">
        <v>2007.36</v>
      </c>
      <c r="I12" s="204">
        <v>14907.85</v>
      </c>
      <c r="J12" s="204">
        <v>0</v>
      </c>
      <c r="K12" s="206">
        <v>14907.85</v>
      </c>
    </row>
    <row r="13" spans="1:11" ht="14.25">
      <c r="A13" s="201"/>
      <c r="B13" s="208" t="s">
        <v>170</v>
      </c>
      <c r="C13" s="203">
        <v>93</v>
      </c>
      <c r="D13" s="203">
        <v>15511</v>
      </c>
      <c r="E13" s="204">
        <v>196.99</v>
      </c>
      <c r="F13" s="205">
        <v>15707.99</v>
      </c>
      <c r="G13" s="205">
        <v>17017</v>
      </c>
      <c r="H13" s="204">
        <v>2022.17</v>
      </c>
      <c r="I13" s="204">
        <v>14994.83</v>
      </c>
      <c r="J13" s="204">
        <v>0</v>
      </c>
      <c r="K13" s="206">
        <v>14994.83</v>
      </c>
    </row>
    <row r="14" spans="1:11" ht="14.25">
      <c r="A14" s="201"/>
      <c r="B14" s="208" t="s">
        <v>171</v>
      </c>
      <c r="C14" s="203">
        <v>162</v>
      </c>
      <c r="D14" s="203">
        <v>15673</v>
      </c>
      <c r="E14" s="204">
        <v>199.05</v>
      </c>
      <c r="F14" s="205">
        <v>15872.05</v>
      </c>
      <c r="G14" s="205">
        <v>17194.71</v>
      </c>
      <c r="H14" s="204">
        <v>2047.91</v>
      </c>
      <c r="I14" s="204">
        <v>15146.8</v>
      </c>
      <c r="J14" s="204">
        <v>0</v>
      </c>
      <c r="K14" s="206">
        <v>15146.8</v>
      </c>
    </row>
    <row r="15" spans="1:11" ht="14.25">
      <c r="A15" s="201"/>
      <c r="B15" s="208" t="s">
        <v>172</v>
      </c>
      <c r="C15" s="203">
        <v>302</v>
      </c>
      <c r="D15" s="203">
        <v>15975</v>
      </c>
      <c r="E15" s="204">
        <v>202.88</v>
      </c>
      <c r="F15" s="205">
        <v>16177.88</v>
      </c>
      <c r="G15" s="205">
        <v>17526.08</v>
      </c>
      <c r="H15" s="204">
        <v>2095.31</v>
      </c>
      <c r="I15" s="204">
        <v>15430.77</v>
      </c>
      <c r="J15" s="204">
        <v>0</v>
      </c>
      <c r="K15" s="206">
        <v>15430.77</v>
      </c>
    </row>
    <row r="16" spans="1:11" ht="14.25">
      <c r="A16" s="201"/>
      <c r="B16" s="208" t="s">
        <v>173</v>
      </c>
      <c r="C16" s="203">
        <v>302</v>
      </c>
      <c r="D16" s="203">
        <v>16277</v>
      </c>
      <c r="E16" s="204">
        <v>206.72</v>
      </c>
      <c r="F16" s="205">
        <v>16483.72</v>
      </c>
      <c r="G16" s="205">
        <v>17857.32</v>
      </c>
      <c r="H16" s="204">
        <v>2143.34</v>
      </c>
      <c r="I16" s="204">
        <v>15713.98</v>
      </c>
      <c r="J16" s="204">
        <v>0</v>
      </c>
      <c r="K16" s="206">
        <v>15713.98</v>
      </c>
    </row>
    <row r="17" spans="1:11" ht="14.25">
      <c r="A17" s="201"/>
      <c r="B17" s="208" t="s">
        <v>174</v>
      </c>
      <c r="C17" s="203">
        <v>302</v>
      </c>
      <c r="D17" s="203">
        <v>16579</v>
      </c>
      <c r="E17" s="204">
        <v>210.55</v>
      </c>
      <c r="F17" s="205">
        <v>16789.55</v>
      </c>
      <c r="G17" s="205">
        <v>18188.69</v>
      </c>
      <c r="H17" s="204">
        <v>2190.73</v>
      </c>
      <c r="I17" s="204">
        <v>15997.96</v>
      </c>
      <c r="J17" s="204">
        <v>0</v>
      </c>
      <c r="K17" s="206">
        <v>15997.96</v>
      </c>
    </row>
    <row r="18" spans="1:11" ht="14.25">
      <c r="A18" s="201"/>
      <c r="B18" s="208" t="s">
        <v>175</v>
      </c>
      <c r="C18" s="203">
        <v>302</v>
      </c>
      <c r="D18" s="203">
        <v>16881</v>
      </c>
      <c r="E18" s="204">
        <v>214.39</v>
      </c>
      <c r="F18" s="205">
        <v>17095.39</v>
      </c>
      <c r="G18" s="205">
        <v>18520.06</v>
      </c>
      <c r="H18" s="204">
        <v>2238.76</v>
      </c>
      <c r="I18" s="204">
        <v>16281.3</v>
      </c>
      <c r="J18" s="204">
        <v>0</v>
      </c>
      <c r="K18" s="206">
        <v>16281.3</v>
      </c>
    </row>
    <row r="19" spans="1:11" ht="14.25">
      <c r="A19" s="201"/>
      <c r="B19" s="208" t="s">
        <v>176</v>
      </c>
      <c r="C19" s="203">
        <v>302</v>
      </c>
      <c r="D19" s="203">
        <v>17183</v>
      </c>
      <c r="E19" s="205">
        <v>218.22</v>
      </c>
      <c r="F19" s="205">
        <v>17401.22</v>
      </c>
      <c r="G19" s="205">
        <v>18851.3</v>
      </c>
      <c r="H19" s="204">
        <v>2286.15</v>
      </c>
      <c r="I19" s="204">
        <v>16565.15</v>
      </c>
      <c r="J19" s="204">
        <v>0</v>
      </c>
      <c r="K19" s="206">
        <v>16565.15</v>
      </c>
    </row>
    <row r="20" spans="1:11" ht="20.25">
      <c r="A20" s="201" t="s">
        <v>177</v>
      </c>
      <c r="B20" s="202" t="s">
        <v>163</v>
      </c>
      <c r="C20" s="203"/>
      <c r="D20" s="203">
        <v>13598</v>
      </c>
      <c r="E20" s="204">
        <v>196</v>
      </c>
      <c r="F20" s="205">
        <v>13794</v>
      </c>
      <c r="G20" s="205">
        <v>14943.5</v>
      </c>
      <c r="H20" s="204">
        <v>1723.73</v>
      </c>
      <c r="I20" s="204">
        <v>13219.77</v>
      </c>
      <c r="J20" s="204">
        <v>0</v>
      </c>
      <c r="K20" s="206">
        <v>13219.77</v>
      </c>
    </row>
    <row r="21" spans="1:11" ht="14.25">
      <c r="A21" s="207"/>
      <c r="B21" s="208" t="s">
        <v>164</v>
      </c>
      <c r="C21" s="203"/>
      <c r="D21" s="203">
        <v>15109</v>
      </c>
      <c r="E21" s="204">
        <v>196</v>
      </c>
      <c r="F21" s="205">
        <v>15305</v>
      </c>
      <c r="G21" s="205">
        <v>16580.46</v>
      </c>
      <c r="H21" s="204">
        <v>1959</v>
      </c>
      <c r="I21" s="204">
        <v>14621.46</v>
      </c>
      <c r="J21" s="204">
        <v>0</v>
      </c>
      <c r="K21" s="206">
        <v>14621.46</v>
      </c>
    </row>
    <row r="22" spans="1:11" ht="14.25">
      <c r="A22" s="201"/>
      <c r="B22" s="208" t="s">
        <v>165</v>
      </c>
      <c r="C22" s="203">
        <v>92</v>
      </c>
      <c r="D22" s="203">
        <v>15201</v>
      </c>
      <c r="E22" s="204">
        <v>196</v>
      </c>
      <c r="F22" s="205">
        <v>15397</v>
      </c>
      <c r="G22" s="205">
        <v>16680.04</v>
      </c>
      <c r="H22" s="204">
        <v>1973.51</v>
      </c>
      <c r="I22" s="204">
        <v>14706.53</v>
      </c>
      <c r="J22" s="204">
        <v>0</v>
      </c>
      <c r="K22" s="206">
        <v>14706.53</v>
      </c>
    </row>
    <row r="23" spans="1:11" ht="14.25">
      <c r="A23" s="201"/>
      <c r="B23" s="208" t="s">
        <v>166</v>
      </c>
      <c r="C23" s="203">
        <v>92</v>
      </c>
      <c r="D23" s="203">
        <v>15293</v>
      </c>
      <c r="E23" s="204">
        <v>196</v>
      </c>
      <c r="F23" s="205">
        <v>15489</v>
      </c>
      <c r="G23" s="205">
        <v>16779.75</v>
      </c>
      <c r="H23" s="204">
        <v>1988.01</v>
      </c>
      <c r="I23" s="204">
        <v>14791.74</v>
      </c>
      <c r="J23" s="204">
        <v>0</v>
      </c>
      <c r="K23" s="206">
        <v>14791.74</v>
      </c>
    </row>
    <row r="24" spans="1:11" ht="14.25">
      <c r="A24" s="201"/>
      <c r="B24" s="208" t="s">
        <v>167</v>
      </c>
      <c r="C24" s="203">
        <v>92</v>
      </c>
      <c r="D24" s="203">
        <v>15385</v>
      </c>
      <c r="E24" s="204">
        <v>196</v>
      </c>
      <c r="F24" s="205">
        <v>15581</v>
      </c>
      <c r="G24" s="205">
        <v>16879.46</v>
      </c>
      <c r="H24" s="204">
        <v>2002.13</v>
      </c>
      <c r="I24" s="204">
        <v>14877.33</v>
      </c>
      <c r="J24" s="204">
        <v>0</v>
      </c>
      <c r="K24" s="206">
        <v>14877.33</v>
      </c>
    </row>
    <row r="25" spans="1:11" ht="14.25">
      <c r="A25" s="201"/>
      <c r="B25" s="208" t="s">
        <v>168</v>
      </c>
      <c r="C25" s="203">
        <v>111</v>
      </c>
      <c r="D25" s="203">
        <v>15496</v>
      </c>
      <c r="E25" s="204">
        <v>196.8</v>
      </c>
      <c r="F25" s="205">
        <v>15692.8</v>
      </c>
      <c r="G25" s="205">
        <v>17000.49</v>
      </c>
      <c r="H25" s="204">
        <v>2019.78</v>
      </c>
      <c r="I25" s="204">
        <v>14980.71</v>
      </c>
      <c r="J25" s="204">
        <v>0</v>
      </c>
      <c r="K25" s="206">
        <v>14980.71</v>
      </c>
    </row>
    <row r="26" spans="1:11" ht="14.25">
      <c r="A26" s="201"/>
      <c r="B26" s="208" t="s">
        <v>169</v>
      </c>
      <c r="C26" s="203">
        <v>185</v>
      </c>
      <c r="D26" s="203">
        <v>15681</v>
      </c>
      <c r="E26" s="204">
        <v>199.15</v>
      </c>
      <c r="F26" s="205">
        <v>15880.15</v>
      </c>
      <c r="G26" s="205">
        <v>17203.55</v>
      </c>
      <c r="H26" s="204">
        <v>2048.86</v>
      </c>
      <c r="I26" s="204">
        <v>15154.69</v>
      </c>
      <c r="J26" s="204">
        <v>0</v>
      </c>
      <c r="K26" s="206">
        <v>15154.69</v>
      </c>
    </row>
    <row r="27" spans="1:11" ht="14.25">
      <c r="A27" s="201"/>
      <c r="B27" s="208" t="s">
        <v>170</v>
      </c>
      <c r="C27" s="203">
        <v>379</v>
      </c>
      <c r="D27" s="203">
        <v>16060</v>
      </c>
      <c r="E27" s="204">
        <v>203.96</v>
      </c>
      <c r="F27" s="205">
        <v>16263.96</v>
      </c>
      <c r="G27" s="205">
        <v>17619.29</v>
      </c>
      <c r="H27" s="204">
        <v>2108.77</v>
      </c>
      <c r="I27" s="204">
        <v>15510.52</v>
      </c>
      <c r="J27" s="204">
        <v>0</v>
      </c>
      <c r="K27" s="206">
        <v>15510.52</v>
      </c>
    </row>
    <row r="28" spans="1:11" ht="14.25">
      <c r="A28" s="201"/>
      <c r="B28" s="208" t="s">
        <v>171</v>
      </c>
      <c r="C28" s="203">
        <v>379</v>
      </c>
      <c r="D28" s="203">
        <v>16439</v>
      </c>
      <c r="E28" s="204">
        <v>208.78</v>
      </c>
      <c r="F28" s="205">
        <v>16647.78</v>
      </c>
      <c r="G28" s="205">
        <v>18035.16</v>
      </c>
      <c r="H28" s="204">
        <v>2168.56</v>
      </c>
      <c r="I28" s="204">
        <v>15866.6</v>
      </c>
      <c r="J28" s="204">
        <v>0</v>
      </c>
      <c r="K28" s="206">
        <v>15866.6</v>
      </c>
    </row>
    <row r="29" spans="1:11" ht="14.25">
      <c r="A29" s="201"/>
      <c r="B29" s="208" t="s">
        <v>172</v>
      </c>
      <c r="C29" s="203">
        <v>379</v>
      </c>
      <c r="D29" s="203">
        <v>16818</v>
      </c>
      <c r="E29" s="204">
        <v>213.59</v>
      </c>
      <c r="F29" s="205">
        <v>17031.59</v>
      </c>
      <c r="G29" s="205">
        <v>18450.9</v>
      </c>
      <c r="H29" s="204">
        <v>2228.6</v>
      </c>
      <c r="I29" s="204">
        <v>16222.3</v>
      </c>
      <c r="J29" s="204">
        <v>0</v>
      </c>
      <c r="K29" s="206">
        <v>16222.3</v>
      </c>
    </row>
    <row r="30" spans="1:11" ht="14.25">
      <c r="A30" s="201"/>
      <c r="B30" s="208" t="s">
        <v>173</v>
      </c>
      <c r="C30" s="203">
        <v>379</v>
      </c>
      <c r="D30" s="203">
        <v>17197</v>
      </c>
      <c r="E30" s="204">
        <v>218.4</v>
      </c>
      <c r="F30" s="205">
        <v>17415.4</v>
      </c>
      <c r="G30" s="205">
        <v>18866.64</v>
      </c>
      <c r="H30" s="204">
        <v>2288.39</v>
      </c>
      <c r="I30" s="204">
        <v>16578.25</v>
      </c>
      <c r="J30" s="204">
        <v>0</v>
      </c>
      <c r="K30" s="206">
        <v>16578.25</v>
      </c>
    </row>
    <row r="31" spans="1:11" ht="14.25">
      <c r="A31" s="201"/>
      <c r="B31" s="208" t="s">
        <v>174</v>
      </c>
      <c r="C31" s="203">
        <v>379</v>
      </c>
      <c r="D31" s="203">
        <v>17576</v>
      </c>
      <c r="E31" s="204">
        <v>223.22</v>
      </c>
      <c r="F31" s="205">
        <v>17799.22</v>
      </c>
      <c r="G31" s="205">
        <v>19282.51</v>
      </c>
      <c r="H31" s="204">
        <v>2348.43</v>
      </c>
      <c r="I31" s="204">
        <v>16934.08</v>
      </c>
      <c r="J31" s="204">
        <v>0</v>
      </c>
      <c r="K31" s="206">
        <v>16934.08</v>
      </c>
    </row>
    <row r="32" spans="1:11" ht="14.25">
      <c r="A32" s="201"/>
      <c r="B32" s="208" t="s">
        <v>175</v>
      </c>
      <c r="C32" s="203">
        <v>391</v>
      </c>
      <c r="D32" s="203">
        <v>17967</v>
      </c>
      <c r="E32" s="204">
        <v>228.18</v>
      </c>
      <c r="F32" s="205">
        <v>18195.18</v>
      </c>
      <c r="G32" s="205">
        <v>19711.51</v>
      </c>
      <c r="H32" s="204">
        <v>2414.32</v>
      </c>
      <c r="I32" s="204">
        <v>17297.19</v>
      </c>
      <c r="J32" s="204">
        <v>0</v>
      </c>
      <c r="K32" s="206">
        <v>17297.19</v>
      </c>
    </row>
    <row r="33" spans="1:11" ht="14.25">
      <c r="A33" s="201"/>
      <c r="B33" s="208" t="s">
        <v>176</v>
      </c>
      <c r="C33" s="203">
        <v>577</v>
      </c>
      <c r="D33" s="203">
        <v>18544</v>
      </c>
      <c r="E33" s="205">
        <v>235.51</v>
      </c>
      <c r="F33" s="205">
        <v>18779.51</v>
      </c>
      <c r="G33" s="205">
        <v>20344.48</v>
      </c>
      <c r="H33" s="204">
        <v>2518.29</v>
      </c>
      <c r="I33" s="204">
        <v>17826.19</v>
      </c>
      <c r="J33" s="204">
        <v>0</v>
      </c>
      <c r="K33" s="206">
        <v>17826.19</v>
      </c>
    </row>
    <row r="34" spans="1:11" ht="20.25">
      <c r="A34" s="201" t="s">
        <v>178</v>
      </c>
      <c r="B34" s="202" t="s">
        <v>163</v>
      </c>
      <c r="C34" s="203"/>
      <c r="D34" s="203">
        <v>13775</v>
      </c>
      <c r="E34" s="204">
        <v>196</v>
      </c>
      <c r="F34" s="205">
        <v>13971</v>
      </c>
      <c r="G34" s="205">
        <v>15135.25</v>
      </c>
      <c r="H34" s="204">
        <v>1751.03</v>
      </c>
      <c r="I34" s="204">
        <v>13384.22</v>
      </c>
      <c r="J34" s="204">
        <v>0</v>
      </c>
      <c r="K34" s="206">
        <v>13384.22</v>
      </c>
    </row>
    <row r="35" spans="1:11" ht="14.25">
      <c r="A35" s="207"/>
      <c r="B35" s="208" t="s">
        <v>164</v>
      </c>
      <c r="C35" s="203"/>
      <c r="D35" s="203">
        <v>15306</v>
      </c>
      <c r="E35" s="204">
        <v>196</v>
      </c>
      <c r="F35" s="205">
        <v>15502</v>
      </c>
      <c r="G35" s="205">
        <v>16793.79</v>
      </c>
      <c r="H35" s="204">
        <v>1989.97</v>
      </c>
      <c r="I35" s="204">
        <v>14803.82</v>
      </c>
      <c r="J35" s="204">
        <v>0</v>
      </c>
      <c r="K35" s="206">
        <v>14803.82</v>
      </c>
    </row>
    <row r="36" spans="1:11" ht="14.25">
      <c r="A36" s="201"/>
      <c r="B36" s="208" t="s">
        <v>165</v>
      </c>
      <c r="C36" s="203">
        <v>113</v>
      </c>
      <c r="D36" s="203">
        <v>15419</v>
      </c>
      <c r="E36" s="204">
        <v>196</v>
      </c>
      <c r="F36" s="205">
        <v>15615</v>
      </c>
      <c r="G36" s="205">
        <v>16916.25</v>
      </c>
      <c r="H36" s="204">
        <v>2007.5</v>
      </c>
      <c r="I36" s="204">
        <v>14908.75</v>
      </c>
      <c r="J36" s="204">
        <v>0</v>
      </c>
      <c r="K36" s="206">
        <v>14908.75</v>
      </c>
    </row>
    <row r="37" spans="1:11" ht="14.25">
      <c r="A37" s="201"/>
      <c r="B37" s="208" t="s">
        <v>166</v>
      </c>
      <c r="C37" s="203">
        <v>142</v>
      </c>
      <c r="D37" s="203">
        <v>15561</v>
      </c>
      <c r="E37" s="204">
        <v>197.62</v>
      </c>
      <c r="F37" s="205">
        <v>15758.62</v>
      </c>
      <c r="G37" s="205">
        <v>17071.86</v>
      </c>
      <c r="H37" s="204">
        <v>2029.97</v>
      </c>
      <c r="I37" s="204">
        <v>15041.89</v>
      </c>
      <c r="J37" s="204">
        <v>0</v>
      </c>
      <c r="K37" s="206">
        <v>15041.89</v>
      </c>
    </row>
    <row r="38" spans="1:11" ht="14.25">
      <c r="A38" s="201"/>
      <c r="B38" s="208" t="s">
        <v>167</v>
      </c>
      <c r="C38" s="203">
        <v>432</v>
      </c>
      <c r="D38" s="203">
        <v>15993</v>
      </c>
      <c r="E38" s="204">
        <v>203.11</v>
      </c>
      <c r="F38" s="205">
        <v>16196.11</v>
      </c>
      <c r="G38" s="205">
        <v>17545.84</v>
      </c>
      <c r="H38" s="204">
        <v>2098.41</v>
      </c>
      <c r="I38" s="204">
        <v>15447.43</v>
      </c>
      <c r="J38" s="204">
        <v>0</v>
      </c>
      <c r="K38" s="206">
        <v>15447.43</v>
      </c>
    </row>
    <row r="39" spans="1:11" ht="14.25">
      <c r="A39" s="201"/>
      <c r="B39" s="208" t="s">
        <v>168</v>
      </c>
      <c r="C39" s="203">
        <v>454</v>
      </c>
      <c r="D39" s="203">
        <v>16447</v>
      </c>
      <c r="E39" s="204">
        <v>208.88</v>
      </c>
      <c r="F39" s="205">
        <v>16655.88</v>
      </c>
      <c r="G39" s="205">
        <v>18043.87</v>
      </c>
      <c r="H39" s="204">
        <v>2170.03</v>
      </c>
      <c r="I39" s="204">
        <v>15873.84</v>
      </c>
      <c r="J39" s="204">
        <v>0</v>
      </c>
      <c r="K39" s="206">
        <v>15873.84</v>
      </c>
    </row>
    <row r="40" spans="1:11" ht="14.25">
      <c r="A40" s="201"/>
      <c r="B40" s="208" t="s">
        <v>169</v>
      </c>
      <c r="C40" s="203">
        <v>454</v>
      </c>
      <c r="D40" s="203">
        <v>16901</v>
      </c>
      <c r="E40" s="204">
        <v>214.64</v>
      </c>
      <c r="F40" s="205">
        <v>17115.64</v>
      </c>
      <c r="G40" s="205">
        <v>18541.9</v>
      </c>
      <c r="H40" s="204">
        <v>2241.64</v>
      </c>
      <c r="I40" s="204">
        <v>16300.26</v>
      </c>
      <c r="J40" s="204">
        <v>0</v>
      </c>
      <c r="K40" s="206">
        <v>16300.26</v>
      </c>
    </row>
    <row r="41" spans="1:11" ht="14.25">
      <c r="A41" s="201"/>
      <c r="B41" s="208" t="s">
        <v>170</v>
      </c>
      <c r="C41" s="203">
        <v>454</v>
      </c>
      <c r="D41" s="203">
        <v>17355</v>
      </c>
      <c r="E41" s="204">
        <v>220.41</v>
      </c>
      <c r="F41" s="205">
        <v>17575.41</v>
      </c>
      <c r="G41" s="205">
        <v>19040.06</v>
      </c>
      <c r="H41" s="204">
        <v>2313.66</v>
      </c>
      <c r="I41" s="204">
        <v>16726.4</v>
      </c>
      <c r="J41" s="204">
        <v>0</v>
      </c>
      <c r="K41" s="206">
        <v>16726.4</v>
      </c>
    </row>
    <row r="42" spans="1:11" ht="14.25">
      <c r="A42" s="201"/>
      <c r="B42" s="208" t="s">
        <v>171</v>
      </c>
      <c r="C42" s="203">
        <v>455</v>
      </c>
      <c r="D42" s="203">
        <v>17810</v>
      </c>
      <c r="E42" s="204">
        <v>226.19</v>
      </c>
      <c r="F42" s="205">
        <v>18036.19</v>
      </c>
      <c r="G42" s="205">
        <v>19539.26</v>
      </c>
      <c r="H42" s="204">
        <v>2386.22</v>
      </c>
      <c r="I42" s="204">
        <v>17153.04</v>
      </c>
      <c r="J42" s="204">
        <v>0</v>
      </c>
      <c r="K42" s="206">
        <v>17153.04</v>
      </c>
    </row>
    <row r="43" spans="1:11" ht="14.25">
      <c r="A43" s="201"/>
      <c r="B43" s="208" t="s">
        <v>172</v>
      </c>
      <c r="C43" s="203">
        <v>632</v>
      </c>
      <c r="D43" s="203">
        <v>18442</v>
      </c>
      <c r="E43" s="204">
        <v>234.21</v>
      </c>
      <c r="F43" s="205">
        <v>18676.21</v>
      </c>
      <c r="G43" s="205">
        <v>20232.55</v>
      </c>
      <c r="H43" s="204">
        <v>2499.77</v>
      </c>
      <c r="I43" s="204">
        <v>17732.78</v>
      </c>
      <c r="J43" s="204">
        <v>0</v>
      </c>
      <c r="K43" s="206">
        <v>17732.78</v>
      </c>
    </row>
    <row r="44" spans="1:11" ht="14.25">
      <c r="A44" s="201"/>
      <c r="B44" s="208" t="s">
        <v>173</v>
      </c>
      <c r="C44" s="203">
        <v>700</v>
      </c>
      <c r="D44" s="203">
        <v>19142</v>
      </c>
      <c r="E44" s="204">
        <v>243.1</v>
      </c>
      <c r="F44" s="205">
        <v>19385.1</v>
      </c>
      <c r="G44" s="205">
        <v>21000.59</v>
      </c>
      <c r="H44" s="204">
        <v>2625.68</v>
      </c>
      <c r="I44" s="204">
        <v>18374.91</v>
      </c>
      <c r="J44" s="204">
        <v>0</v>
      </c>
      <c r="K44" s="206">
        <v>18374.91</v>
      </c>
    </row>
    <row r="45" spans="1:11" ht="14.25">
      <c r="A45" s="201"/>
      <c r="B45" s="208" t="s">
        <v>174</v>
      </c>
      <c r="C45" s="203">
        <v>700</v>
      </c>
      <c r="D45" s="203">
        <v>19842</v>
      </c>
      <c r="E45" s="204">
        <v>251.99</v>
      </c>
      <c r="F45" s="205">
        <v>20093.99</v>
      </c>
      <c r="G45" s="205">
        <v>21768.5</v>
      </c>
      <c r="H45" s="204">
        <v>2752.22</v>
      </c>
      <c r="I45" s="204">
        <v>19016.28</v>
      </c>
      <c r="J45" s="204">
        <v>0</v>
      </c>
      <c r="K45" s="206">
        <v>19016.28</v>
      </c>
    </row>
    <row r="46" spans="1:11" ht="14.25">
      <c r="A46" s="201"/>
      <c r="B46" s="208" t="s">
        <v>175</v>
      </c>
      <c r="C46" s="203">
        <v>700</v>
      </c>
      <c r="D46" s="203">
        <v>20542</v>
      </c>
      <c r="E46" s="204">
        <v>260.88</v>
      </c>
      <c r="F46" s="205">
        <v>20802.88</v>
      </c>
      <c r="G46" s="205">
        <v>22536.41</v>
      </c>
      <c r="H46" s="204">
        <v>2878.13</v>
      </c>
      <c r="I46" s="204">
        <v>19658.28</v>
      </c>
      <c r="J46" s="204">
        <v>31.66</v>
      </c>
      <c r="K46" s="206">
        <v>19626.62</v>
      </c>
    </row>
    <row r="47" spans="1:11" ht="14.25">
      <c r="A47" s="201"/>
      <c r="B47" s="208" t="s">
        <v>176</v>
      </c>
      <c r="C47" s="203">
        <v>700</v>
      </c>
      <c r="D47" s="203">
        <v>21242</v>
      </c>
      <c r="E47" s="209">
        <v>269.77</v>
      </c>
      <c r="F47" s="205">
        <v>21511.77</v>
      </c>
      <c r="G47" s="205">
        <v>23304.45</v>
      </c>
      <c r="H47" s="204">
        <v>3004.03</v>
      </c>
      <c r="I47" s="204">
        <v>20300.42</v>
      </c>
      <c r="J47" s="204">
        <v>160.08</v>
      </c>
      <c r="K47" s="206">
        <v>20140.34</v>
      </c>
    </row>
    <row r="48" spans="1:11" ht="20.25">
      <c r="A48" s="201" t="s">
        <v>179</v>
      </c>
      <c r="B48" s="202" t="s">
        <v>163</v>
      </c>
      <c r="C48" s="203"/>
      <c r="D48" s="203">
        <v>13882</v>
      </c>
      <c r="E48" s="204">
        <v>196</v>
      </c>
      <c r="F48" s="205">
        <v>14078</v>
      </c>
      <c r="G48" s="205">
        <v>15251.21</v>
      </c>
      <c r="H48" s="204">
        <v>1767.68</v>
      </c>
      <c r="I48" s="204">
        <v>13483.53</v>
      </c>
      <c r="J48" s="204">
        <v>0</v>
      </c>
      <c r="K48" s="206">
        <v>13483.53</v>
      </c>
    </row>
    <row r="49" spans="1:11" ht="14.25">
      <c r="A49" s="207"/>
      <c r="B49" s="208" t="s">
        <v>164</v>
      </c>
      <c r="C49" s="203"/>
      <c r="D49" s="203">
        <v>15425</v>
      </c>
      <c r="E49" s="204">
        <v>196</v>
      </c>
      <c r="F49" s="205">
        <v>15621</v>
      </c>
      <c r="G49" s="205">
        <v>16922.75</v>
      </c>
      <c r="H49" s="204">
        <v>2008.67</v>
      </c>
      <c r="I49" s="204">
        <v>14914.08</v>
      </c>
      <c r="J49" s="204">
        <v>0</v>
      </c>
      <c r="K49" s="206">
        <v>14914.08</v>
      </c>
    </row>
    <row r="50" spans="1:11" ht="14.25">
      <c r="A50" s="201"/>
      <c r="B50" s="208" t="s">
        <v>165</v>
      </c>
      <c r="C50" s="203">
        <v>225</v>
      </c>
      <c r="D50" s="203">
        <v>15650</v>
      </c>
      <c r="E50" s="204">
        <v>198.76</v>
      </c>
      <c r="F50" s="205">
        <v>15848.76</v>
      </c>
      <c r="G50" s="205">
        <v>17169.49</v>
      </c>
      <c r="H50" s="204">
        <v>2044.06</v>
      </c>
      <c r="I50" s="204">
        <v>15125.43</v>
      </c>
      <c r="J50" s="204">
        <v>0</v>
      </c>
      <c r="K50" s="206">
        <v>15125.43</v>
      </c>
    </row>
    <row r="51" spans="1:11" ht="14.25">
      <c r="A51" s="201"/>
      <c r="B51" s="208" t="s">
        <v>166</v>
      </c>
      <c r="C51" s="203">
        <v>546</v>
      </c>
      <c r="D51" s="203">
        <v>16196</v>
      </c>
      <c r="E51" s="204">
        <v>205.69</v>
      </c>
      <c r="F51" s="205">
        <v>16401.69</v>
      </c>
      <c r="G51" s="205">
        <v>17768.53</v>
      </c>
      <c r="H51" s="204">
        <v>2130.34</v>
      </c>
      <c r="I51" s="204">
        <v>15638.19</v>
      </c>
      <c r="J51" s="204">
        <v>0</v>
      </c>
      <c r="K51" s="206">
        <v>15638.19</v>
      </c>
    </row>
    <row r="52" spans="1:11" ht="14.25">
      <c r="A52" s="201"/>
      <c r="B52" s="208" t="s">
        <v>167</v>
      </c>
      <c r="C52" s="203">
        <v>546</v>
      </c>
      <c r="D52" s="203">
        <v>16742</v>
      </c>
      <c r="E52" s="204">
        <v>212.62</v>
      </c>
      <c r="F52" s="205">
        <v>16954.62</v>
      </c>
      <c r="G52" s="205">
        <v>18367.57</v>
      </c>
      <c r="H52" s="204">
        <v>2216.87</v>
      </c>
      <c r="I52" s="204">
        <v>16150.7</v>
      </c>
      <c r="J52" s="204">
        <v>0</v>
      </c>
      <c r="K52" s="206">
        <v>16150.7</v>
      </c>
    </row>
    <row r="53" spans="1:11" ht="14.25">
      <c r="A53" s="201"/>
      <c r="B53" s="208" t="s">
        <v>168</v>
      </c>
      <c r="C53" s="203">
        <v>546</v>
      </c>
      <c r="D53" s="203">
        <v>17288</v>
      </c>
      <c r="E53" s="204">
        <v>219.56</v>
      </c>
      <c r="F53" s="205">
        <v>17507.56</v>
      </c>
      <c r="G53" s="205">
        <v>18966.48</v>
      </c>
      <c r="H53" s="204">
        <v>2303.03</v>
      </c>
      <c r="I53" s="204">
        <v>16663.45</v>
      </c>
      <c r="J53" s="204">
        <v>0</v>
      </c>
      <c r="K53" s="206">
        <v>16663.45</v>
      </c>
    </row>
    <row r="54" spans="1:11" ht="14.25">
      <c r="A54" s="201"/>
      <c r="B54" s="208" t="s">
        <v>169</v>
      </c>
      <c r="C54" s="203">
        <v>547</v>
      </c>
      <c r="D54" s="203">
        <v>17835</v>
      </c>
      <c r="E54" s="204">
        <v>226.5</v>
      </c>
      <c r="F54" s="205">
        <v>18061.5</v>
      </c>
      <c r="G54" s="205">
        <v>19566.69</v>
      </c>
      <c r="H54" s="204">
        <v>2390.52</v>
      </c>
      <c r="I54" s="204">
        <v>17176.17</v>
      </c>
      <c r="J54" s="204">
        <v>0</v>
      </c>
      <c r="K54" s="206">
        <v>17176.17</v>
      </c>
    </row>
    <row r="55" spans="1:11" ht="14.25">
      <c r="A55" s="201"/>
      <c r="B55" s="208" t="s">
        <v>170</v>
      </c>
      <c r="C55" s="203">
        <v>792</v>
      </c>
      <c r="D55" s="203">
        <v>18627</v>
      </c>
      <c r="E55" s="204">
        <v>236.56</v>
      </c>
      <c r="F55" s="205">
        <v>18863.56</v>
      </c>
      <c r="G55" s="205">
        <v>20435.48</v>
      </c>
      <c r="H55" s="204">
        <v>2533.15</v>
      </c>
      <c r="I55" s="204">
        <v>17902.33</v>
      </c>
      <c r="J55" s="204">
        <v>0</v>
      </c>
      <c r="K55" s="206">
        <v>17902.33</v>
      </c>
    </row>
    <row r="56" spans="1:11" ht="14.25">
      <c r="A56" s="201"/>
      <c r="B56" s="208" t="s">
        <v>171</v>
      </c>
      <c r="C56" s="203">
        <v>842</v>
      </c>
      <c r="D56" s="203">
        <v>19469</v>
      </c>
      <c r="E56" s="204">
        <v>247.26</v>
      </c>
      <c r="F56" s="205">
        <v>19716.26</v>
      </c>
      <c r="G56" s="205">
        <v>21359.26</v>
      </c>
      <c r="H56" s="204">
        <v>2684.77</v>
      </c>
      <c r="I56" s="204">
        <v>18674.49</v>
      </c>
      <c r="J56" s="204">
        <v>0</v>
      </c>
      <c r="K56" s="206">
        <v>18674.49</v>
      </c>
    </row>
    <row r="57" spans="1:11" ht="14.25">
      <c r="A57" s="201"/>
      <c r="B57" s="208" t="s">
        <v>172</v>
      </c>
      <c r="C57" s="203">
        <v>842</v>
      </c>
      <c r="D57" s="203">
        <v>20311</v>
      </c>
      <c r="E57" s="204">
        <v>257.95</v>
      </c>
      <c r="F57" s="205">
        <v>20568.95</v>
      </c>
      <c r="G57" s="205">
        <v>22283.04</v>
      </c>
      <c r="H57" s="204">
        <v>2836.26</v>
      </c>
      <c r="I57" s="204">
        <v>19446.78</v>
      </c>
      <c r="J57" s="204">
        <v>0</v>
      </c>
      <c r="K57" s="206">
        <v>19446.78</v>
      </c>
    </row>
    <row r="58" spans="1:11" ht="14.25">
      <c r="A58" s="201"/>
      <c r="B58" s="208" t="s">
        <v>173</v>
      </c>
      <c r="C58" s="203">
        <v>842</v>
      </c>
      <c r="D58" s="203">
        <v>21153</v>
      </c>
      <c r="E58" s="204">
        <v>268.64</v>
      </c>
      <c r="F58" s="205">
        <v>21421.64</v>
      </c>
      <c r="G58" s="205">
        <v>23206.82</v>
      </c>
      <c r="H58" s="204">
        <v>2987.62</v>
      </c>
      <c r="I58" s="204">
        <v>20219.2</v>
      </c>
      <c r="J58" s="204">
        <v>143.84</v>
      </c>
      <c r="K58" s="206">
        <v>20075.36</v>
      </c>
    </row>
    <row r="59" spans="1:11" ht="14.25">
      <c r="A59" s="201"/>
      <c r="B59" s="208" t="s">
        <v>174</v>
      </c>
      <c r="C59" s="203">
        <v>842</v>
      </c>
      <c r="D59" s="203">
        <v>21995</v>
      </c>
      <c r="E59" s="204">
        <v>279.34</v>
      </c>
      <c r="F59" s="205">
        <v>22274.34</v>
      </c>
      <c r="G59" s="205">
        <v>24130.6</v>
      </c>
      <c r="H59" s="204">
        <v>3139.23</v>
      </c>
      <c r="I59" s="204">
        <v>20991.37</v>
      </c>
      <c r="J59" s="204">
        <v>298.27</v>
      </c>
      <c r="K59" s="206">
        <v>20693.1</v>
      </c>
    </row>
    <row r="60" spans="1:11" ht="14.25">
      <c r="A60" s="201"/>
      <c r="B60" s="208" t="s">
        <v>175</v>
      </c>
      <c r="C60" s="203">
        <v>842</v>
      </c>
      <c r="D60" s="203">
        <v>22837</v>
      </c>
      <c r="E60" s="204">
        <v>290.03</v>
      </c>
      <c r="F60" s="205">
        <v>23127.03</v>
      </c>
      <c r="G60" s="205">
        <v>25054.25</v>
      </c>
      <c r="H60" s="204">
        <v>3290.71</v>
      </c>
      <c r="I60" s="204">
        <v>21763.54</v>
      </c>
      <c r="J60" s="204">
        <v>452.71</v>
      </c>
      <c r="K60" s="206">
        <v>21310.83</v>
      </c>
    </row>
    <row r="61" spans="1:11" ht="14.25">
      <c r="A61" s="201"/>
      <c r="B61" s="208" t="s">
        <v>176</v>
      </c>
      <c r="C61" s="203">
        <v>842</v>
      </c>
      <c r="D61" s="203">
        <v>23679</v>
      </c>
      <c r="E61" s="209">
        <v>300.72</v>
      </c>
      <c r="F61" s="209">
        <v>23979.72</v>
      </c>
      <c r="G61" s="205">
        <v>25978.03</v>
      </c>
      <c r="H61" s="204">
        <v>3442.33</v>
      </c>
      <c r="I61" s="209">
        <v>22535.7</v>
      </c>
      <c r="J61" s="209">
        <v>607.14</v>
      </c>
      <c r="K61" s="206">
        <v>21928.56</v>
      </c>
    </row>
    <row r="62" spans="1:11" ht="20.25">
      <c r="A62" s="201" t="s">
        <v>180</v>
      </c>
      <c r="B62" s="202" t="s">
        <v>163</v>
      </c>
      <c r="C62" s="203"/>
      <c r="D62" s="203">
        <v>14576</v>
      </c>
      <c r="E62" s="204">
        <v>196</v>
      </c>
      <c r="F62" s="205">
        <v>14772</v>
      </c>
      <c r="G62" s="205">
        <v>16003</v>
      </c>
      <c r="H62" s="204">
        <v>1875.98</v>
      </c>
      <c r="I62" s="204">
        <v>14127.02</v>
      </c>
      <c r="J62" s="204">
        <v>0</v>
      </c>
      <c r="K62" s="206">
        <v>14127.02</v>
      </c>
    </row>
    <row r="63" spans="1:11" ht="14.25">
      <c r="A63" s="207"/>
      <c r="B63" s="208" t="s">
        <v>164</v>
      </c>
      <c r="C63" s="203"/>
      <c r="D63" s="203">
        <v>16196</v>
      </c>
      <c r="E63" s="204">
        <v>205.69</v>
      </c>
      <c r="F63" s="205">
        <v>16401.69</v>
      </c>
      <c r="G63" s="205">
        <v>17768.53</v>
      </c>
      <c r="H63" s="204">
        <v>2130.34</v>
      </c>
      <c r="I63" s="204">
        <v>15638.19</v>
      </c>
      <c r="J63" s="204">
        <v>0</v>
      </c>
      <c r="K63" s="206">
        <v>15638.19</v>
      </c>
    </row>
    <row r="64" spans="1:11" ht="14.25">
      <c r="A64" s="201"/>
      <c r="B64" s="208" t="s">
        <v>165</v>
      </c>
      <c r="C64" s="203">
        <v>630</v>
      </c>
      <c r="D64" s="203">
        <v>16826</v>
      </c>
      <c r="E64" s="204">
        <v>213.69</v>
      </c>
      <c r="F64" s="205">
        <v>17039.69</v>
      </c>
      <c r="G64" s="205">
        <v>18459.61</v>
      </c>
      <c r="H64" s="204">
        <v>2229.94</v>
      </c>
      <c r="I64" s="204">
        <v>16229.67</v>
      </c>
      <c r="J64" s="204">
        <v>0</v>
      </c>
      <c r="K64" s="206">
        <v>16229.67</v>
      </c>
    </row>
    <row r="65" spans="1:11" ht="14.25">
      <c r="A65" s="201"/>
      <c r="B65" s="208" t="s">
        <v>166</v>
      </c>
      <c r="C65" s="203">
        <v>629</v>
      </c>
      <c r="D65" s="203">
        <v>17455</v>
      </c>
      <c r="E65" s="204">
        <v>221.68</v>
      </c>
      <c r="F65" s="205">
        <v>17676.68</v>
      </c>
      <c r="G65" s="205">
        <v>19149.78</v>
      </c>
      <c r="H65" s="204">
        <v>2329.28</v>
      </c>
      <c r="I65" s="204">
        <v>16820.5</v>
      </c>
      <c r="J65" s="204">
        <v>0</v>
      </c>
      <c r="K65" s="206">
        <v>16820.5</v>
      </c>
    </row>
    <row r="66" spans="1:11" ht="14.25">
      <c r="A66" s="201"/>
      <c r="B66" s="208" t="s">
        <v>167</v>
      </c>
      <c r="C66" s="203">
        <v>713</v>
      </c>
      <c r="D66" s="203">
        <v>18168</v>
      </c>
      <c r="E66" s="204">
        <v>230.73</v>
      </c>
      <c r="F66" s="205">
        <v>18398.73</v>
      </c>
      <c r="G66" s="205">
        <v>19931.99</v>
      </c>
      <c r="H66" s="204">
        <v>2450.51</v>
      </c>
      <c r="I66" s="204">
        <v>17481.48</v>
      </c>
      <c r="J66" s="204">
        <v>0</v>
      </c>
      <c r="K66" s="206">
        <v>17481.48</v>
      </c>
    </row>
    <row r="67" spans="1:11" ht="14.25">
      <c r="A67" s="201"/>
      <c r="B67" s="208" t="s">
        <v>168</v>
      </c>
      <c r="C67" s="203">
        <v>971</v>
      </c>
      <c r="D67" s="203">
        <v>19139</v>
      </c>
      <c r="E67" s="204">
        <v>243.07</v>
      </c>
      <c r="F67" s="205">
        <v>19382.07</v>
      </c>
      <c r="G67" s="205">
        <v>20997.21</v>
      </c>
      <c r="H67" s="204">
        <v>2625.22</v>
      </c>
      <c r="I67" s="204">
        <v>18371.99</v>
      </c>
      <c r="J67" s="204">
        <v>0</v>
      </c>
      <c r="K67" s="206">
        <v>18371.99</v>
      </c>
    </row>
    <row r="68" spans="1:11" ht="14.25">
      <c r="A68" s="201"/>
      <c r="B68" s="208" t="s">
        <v>169</v>
      </c>
      <c r="C68" s="203">
        <v>971</v>
      </c>
      <c r="D68" s="203">
        <v>20110</v>
      </c>
      <c r="E68" s="204">
        <v>255.4</v>
      </c>
      <c r="F68" s="205">
        <v>20365.4</v>
      </c>
      <c r="G68" s="205">
        <v>22062.56</v>
      </c>
      <c r="H68" s="204">
        <v>2799.95</v>
      </c>
      <c r="I68" s="204">
        <v>19262.61</v>
      </c>
      <c r="J68" s="204">
        <v>0</v>
      </c>
      <c r="K68" s="206">
        <v>19262.61</v>
      </c>
    </row>
    <row r="69" spans="1:11" ht="14.25">
      <c r="A69" s="201"/>
      <c r="B69" s="208" t="s">
        <v>170</v>
      </c>
      <c r="C69" s="203">
        <v>971</v>
      </c>
      <c r="D69" s="203">
        <v>21081</v>
      </c>
      <c r="E69" s="204">
        <v>267.73</v>
      </c>
      <c r="F69" s="205">
        <v>21348.73</v>
      </c>
      <c r="G69" s="205">
        <v>23127.78</v>
      </c>
      <c r="H69" s="204">
        <v>2974.8</v>
      </c>
      <c r="I69" s="204">
        <v>20152.98</v>
      </c>
      <c r="J69" s="204">
        <v>130.6</v>
      </c>
      <c r="K69" s="206">
        <v>20022.38</v>
      </c>
    </row>
    <row r="70" spans="1:11" ht="14.25">
      <c r="A70" s="201"/>
      <c r="B70" s="208" t="s">
        <v>171</v>
      </c>
      <c r="C70" s="203">
        <v>971</v>
      </c>
      <c r="D70" s="203">
        <v>22052</v>
      </c>
      <c r="E70" s="204">
        <v>280.06</v>
      </c>
      <c r="F70" s="205">
        <v>22332.06</v>
      </c>
      <c r="G70" s="205">
        <v>24193.13</v>
      </c>
      <c r="H70" s="204">
        <v>3149.52</v>
      </c>
      <c r="I70" s="204">
        <v>21043.61</v>
      </c>
      <c r="J70" s="204">
        <v>308.72</v>
      </c>
      <c r="K70" s="206">
        <v>20734.89</v>
      </c>
    </row>
    <row r="71" spans="1:11" ht="14.25">
      <c r="A71" s="201"/>
      <c r="B71" s="208" t="s">
        <v>172</v>
      </c>
      <c r="C71" s="203">
        <v>971</v>
      </c>
      <c r="D71" s="203">
        <v>23023</v>
      </c>
      <c r="E71" s="204">
        <v>292.39</v>
      </c>
      <c r="F71" s="205">
        <v>23315.39</v>
      </c>
      <c r="G71" s="205">
        <v>25258.35</v>
      </c>
      <c r="H71" s="204">
        <v>3324.5</v>
      </c>
      <c r="I71" s="204">
        <v>21933.85</v>
      </c>
      <c r="J71" s="204">
        <v>486.77</v>
      </c>
      <c r="K71" s="206">
        <v>21447.08</v>
      </c>
    </row>
    <row r="72" spans="1:11" ht="14.25">
      <c r="A72" s="201"/>
      <c r="B72" s="208" t="s">
        <v>173</v>
      </c>
      <c r="C72" s="203">
        <v>971</v>
      </c>
      <c r="D72" s="203">
        <v>23994</v>
      </c>
      <c r="E72" s="204">
        <v>304.72</v>
      </c>
      <c r="F72" s="205">
        <v>24298.72</v>
      </c>
      <c r="G72" s="205">
        <v>26323.57</v>
      </c>
      <c r="H72" s="204">
        <v>3517.67</v>
      </c>
      <c r="I72" s="204">
        <v>22805.9</v>
      </c>
      <c r="J72" s="204">
        <v>661.18</v>
      </c>
      <c r="K72" s="206">
        <v>22144.72</v>
      </c>
    </row>
    <row r="73" spans="1:11" ht="14.25">
      <c r="A73" s="201"/>
      <c r="B73" s="208" t="s">
        <v>174</v>
      </c>
      <c r="C73" s="203">
        <v>971</v>
      </c>
      <c r="D73" s="203">
        <v>24965</v>
      </c>
      <c r="E73" s="204">
        <v>317.06</v>
      </c>
      <c r="F73" s="205">
        <v>25282.06</v>
      </c>
      <c r="G73" s="205">
        <v>27388.92</v>
      </c>
      <c r="H73" s="204">
        <v>3753.1</v>
      </c>
      <c r="I73" s="204">
        <v>23635.82</v>
      </c>
      <c r="J73" s="204">
        <v>827.16</v>
      </c>
      <c r="K73" s="206">
        <v>22808.66</v>
      </c>
    </row>
    <row r="74" spans="1:11" ht="14.25">
      <c r="A74" s="201"/>
      <c r="B74" s="208" t="s">
        <v>175</v>
      </c>
      <c r="C74" s="203">
        <v>971</v>
      </c>
      <c r="D74" s="203">
        <v>25936</v>
      </c>
      <c r="E74" s="204">
        <v>329.39</v>
      </c>
      <c r="F74" s="205">
        <v>26265.39</v>
      </c>
      <c r="G74" s="205">
        <v>28454.14</v>
      </c>
      <c r="H74" s="204">
        <v>3988.54</v>
      </c>
      <c r="I74" s="204">
        <v>24465.6</v>
      </c>
      <c r="J74" s="204">
        <v>993.12</v>
      </c>
      <c r="K74" s="206">
        <v>23472.48</v>
      </c>
    </row>
    <row r="75" spans="1:11" ht="14.25">
      <c r="A75" s="201"/>
      <c r="B75" s="208" t="s">
        <v>176</v>
      </c>
      <c r="C75" s="203">
        <v>971</v>
      </c>
      <c r="D75" s="203">
        <v>26907</v>
      </c>
      <c r="E75" s="209">
        <v>341.72</v>
      </c>
      <c r="F75" s="209">
        <v>27248.72</v>
      </c>
      <c r="G75" s="205">
        <v>29519.49</v>
      </c>
      <c r="H75" s="204">
        <v>4223.98</v>
      </c>
      <c r="I75" s="209">
        <v>25295.51</v>
      </c>
      <c r="J75" s="209">
        <v>1159.1</v>
      </c>
      <c r="K75" s="206">
        <v>24136.41</v>
      </c>
    </row>
    <row r="76" spans="1:11" ht="14.25">
      <c r="A76" s="201" t="s">
        <v>181</v>
      </c>
      <c r="B76" s="210" t="s">
        <v>182</v>
      </c>
      <c r="C76" s="203">
        <v>971</v>
      </c>
      <c r="D76" s="203">
        <v>27878</v>
      </c>
      <c r="E76" s="204">
        <v>354.05</v>
      </c>
      <c r="F76" s="205">
        <v>28232.05</v>
      </c>
      <c r="G76" s="205">
        <v>30584.71</v>
      </c>
      <c r="H76" s="204">
        <v>4459.54</v>
      </c>
      <c r="I76" s="204">
        <v>26125.17</v>
      </c>
      <c r="J76" s="204">
        <v>1325.03</v>
      </c>
      <c r="K76" s="206">
        <v>24800.14</v>
      </c>
    </row>
    <row r="77" spans="1:11" ht="14.25">
      <c r="A77" s="201"/>
      <c r="B77" s="210" t="s">
        <v>183</v>
      </c>
      <c r="C77" s="203">
        <v>971</v>
      </c>
      <c r="D77" s="203">
        <v>28849</v>
      </c>
      <c r="E77" s="209">
        <v>366.38</v>
      </c>
      <c r="F77" s="209">
        <v>29215.38</v>
      </c>
      <c r="G77" s="205">
        <v>31650.06</v>
      </c>
      <c r="H77" s="204">
        <v>4695.1</v>
      </c>
      <c r="I77" s="209">
        <v>26954.96</v>
      </c>
      <c r="J77" s="209">
        <v>1490.99</v>
      </c>
      <c r="K77" s="206">
        <v>25463.97</v>
      </c>
    </row>
    <row r="78" spans="1:11" ht="14.25">
      <c r="A78" s="201" t="s">
        <v>184</v>
      </c>
      <c r="B78" s="210" t="s">
        <v>185</v>
      </c>
      <c r="C78" s="203">
        <v>971</v>
      </c>
      <c r="D78" s="211">
        <v>29820</v>
      </c>
      <c r="E78" s="209">
        <v>378.71</v>
      </c>
      <c r="F78" s="209">
        <v>30198.71</v>
      </c>
      <c r="G78" s="205">
        <v>32715.28</v>
      </c>
      <c r="H78" s="204">
        <v>4930.53</v>
      </c>
      <c r="I78" s="209">
        <v>27784.75</v>
      </c>
      <c r="J78" s="209">
        <v>1656.95</v>
      </c>
      <c r="K78" s="206">
        <v>26127.8</v>
      </c>
    </row>
    <row r="79" spans="1:11" ht="20.25">
      <c r="A79" s="201" t="s">
        <v>186</v>
      </c>
      <c r="B79" s="202" t="s">
        <v>163</v>
      </c>
      <c r="C79" s="203"/>
      <c r="D79" s="211">
        <v>18043</v>
      </c>
      <c r="E79" s="204">
        <v>229.15</v>
      </c>
      <c r="F79" s="205">
        <v>18272.15</v>
      </c>
      <c r="G79" s="205">
        <v>19794.84</v>
      </c>
      <c r="H79" s="204">
        <v>2428.27</v>
      </c>
      <c r="I79" s="204">
        <v>17366.57</v>
      </c>
      <c r="J79" s="204">
        <v>0</v>
      </c>
      <c r="K79" s="206">
        <v>17366.57</v>
      </c>
    </row>
    <row r="80" spans="1:11" ht="14.25">
      <c r="A80" s="207"/>
      <c r="B80" s="208" t="s">
        <v>164</v>
      </c>
      <c r="C80" s="203"/>
      <c r="D80" s="203">
        <v>20049</v>
      </c>
      <c r="E80" s="204">
        <v>254.62</v>
      </c>
      <c r="F80" s="205">
        <v>20303.62</v>
      </c>
      <c r="G80" s="205">
        <v>21995.61</v>
      </c>
      <c r="H80" s="204">
        <v>2789.05</v>
      </c>
      <c r="I80" s="204">
        <v>19206.56</v>
      </c>
      <c r="J80" s="204">
        <v>0</v>
      </c>
      <c r="K80" s="206">
        <v>19206.56</v>
      </c>
    </row>
    <row r="81" spans="1:11" ht="14.25">
      <c r="A81" s="201"/>
      <c r="B81" s="208" t="s">
        <v>165</v>
      </c>
      <c r="C81" s="203">
        <v>1036</v>
      </c>
      <c r="D81" s="203">
        <v>21085</v>
      </c>
      <c r="E81" s="204">
        <v>267.78</v>
      </c>
      <c r="F81" s="205">
        <v>21352.78</v>
      </c>
      <c r="G81" s="205">
        <v>23132.2</v>
      </c>
      <c r="H81" s="204">
        <v>2975.4</v>
      </c>
      <c r="I81" s="204">
        <v>20156.8</v>
      </c>
      <c r="J81" s="204">
        <v>131.36</v>
      </c>
      <c r="K81" s="206">
        <v>20025.44</v>
      </c>
    </row>
    <row r="82" spans="1:11" ht="14.25">
      <c r="A82" s="201"/>
      <c r="B82" s="208" t="s">
        <v>166</v>
      </c>
      <c r="C82" s="203">
        <v>1036</v>
      </c>
      <c r="D82" s="203">
        <v>22121</v>
      </c>
      <c r="E82" s="204">
        <v>280.94</v>
      </c>
      <c r="F82" s="205">
        <v>22401.94</v>
      </c>
      <c r="G82" s="205">
        <v>24268.79</v>
      </c>
      <c r="H82" s="204">
        <v>3162.01</v>
      </c>
      <c r="I82" s="204">
        <v>21106.78</v>
      </c>
      <c r="J82" s="204">
        <v>321.36</v>
      </c>
      <c r="K82" s="206">
        <v>20785.42</v>
      </c>
    </row>
    <row r="83" spans="1:11" ht="14.25">
      <c r="A83" s="201"/>
      <c r="B83" s="208" t="s">
        <v>167</v>
      </c>
      <c r="C83" s="203">
        <v>1036</v>
      </c>
      <c r="D83" s="203">
        <v>23157</v>
      </c>
      <c r="E83" s="204">
        <v>294.09</v>
      </c>
      <c r="F83" s="205">
        <v>23451.09</v>
      </c>
      <c r="G83" s="205">
        <v>25405.38</v>
      </c>
      <c r="H83" s="204">
        <v>3348.48</v>
      </c>
      <c r="I83" s="204">
        <v>22056.9</v>
      </c>
      <c r="J83" s="204">
        <v>511.38</v>
      </c>
      <c r="K83" s="206">
        <v>21545.52</v>
      </c>
    </row>
    <row r="84" spans="1:11" ht="14.25">
      <c r="A84" s="201"/>
      <c r="B84" s="208" t="s">
        <v>168</v>
      </c>
      <c r="C84" s="203">
        <v>1036</v>
      </c>
      <c r="D84" s="203">
        <v>24193</v>
      </c>
      <c r="E84" s="204">
        <v>307.25</v>
      </c>
      <c r="F84" s="205">
        <v>24500.25</v>
      </c>
      <c r="G84" s="205">
        <v>26541.97</v>
      </c>
      <c r="H84" s="204">
        <v>3565.78</v>
      </c>
      <c r="I84" s="204">
        <v>22976.19</v>
      </c>
      <c r="J84" s="204">
        <v>695.24</v>
      </c>
      <c r="K84" s="206">
        <v>22280.95</v>
      </c>
    </row>
    <row r="85" spans="1:11" ht="14.25">
      <c r="A85" s="201"/>
      <c r="B85" s="208" t="s">
        <v>169</v>
      </c>
      <c r="C85" s="203">
        <v>1036</v>
      </c>
      <c r="D85" s="203">
        <v>25229</v>
      </c>
      <c r="E85" s="204">
        <v>320.41</v>
      </c>
      <c r="F85" s="205">
        <v>25549.41</v>
      </c>
      <c r="G85" s="205">
        <v>27678.56</v>
      </c>
      <c r="H85" s="204">
        <v>3816.87</v>
      </c>
      <c r="I85" s="204">
        <v>23861.69</v>
      </c>
      <c r="J85" s="204">
        <v>872.34</v>
      </c>
      <c r="K85" s="206">
        <v>22989.35</v>
      </c>
    </row>
    <row r="86" spans="1:11" ht="14.25">
      <c r="A86" s="201"/>
      <c r="B86" s="208" t="s">
        <v>170</v>
      </c>
      <c r="C86" s="203">
        <v>1036</v>
      </c>
      <c r="D86" s="203">
        <v>26265</v>
      </c>
      <c r="E86" s="204">
        <v>333.57</v>
      </c>
      <c r="F86" s="205">
        <v>26598.57</v>
      </c>
      <c r="G86" s="205">
        <v>28815.15</v>
      </c>
      <c r="H86" s="204">
        <v>4068.47</v>
      </c>
      <c r="I86" s="204">
        <v>24746.68</v>
      </c>
      <c r="J86" s="204">
        <v>1049.34</v>
      </c>
      <c r="K86" s="206">
        <v>23697.34</v>
      </c>
    </row>
    <row r="87" spans="1:11" ht="14.25">
      <c r="A87" s="201"/>
      <c r="B87" s="208" t="s">
        <v>171</v>
      </c>
      <c r="C87" s="203">
        <v>1036</v>
      </c>
      <c r="D87" s="203">
        <v>27301</v>
      </c>
      <c r="E87" s="204">
        <v>346.72</v>
      </c>
      <c r="F87" s="205">
        <v>27647.72</v>
      </c>
      <c r="G87" s="205">
        <v>29951.74</v>
      </c>
      <c r="H87" s="204">
        <v>4319.56</v>
      </c>
      <c r="I87" s="204">
        <v>25632.18</v>
      </c>
      <c r="J87" s="204">
        <v>1226.44</v>
      </c>
      <c r="K87" s="206">
        <v>24405.74</v>
      </c>
    </row>
    <row r="88" spans="1:11" ht="14.25">
      <c r="A88" s="201"/>
      <c r="B88" s="208" t="s">
        <v>172</v>
      </c>
      <c r="C88" s="203">
        <v>1036</v>
      </c>
      <c r="D88" s="203">
        <v>28337</v>
      </c>
      <c r="E88" s="204">
        <v>359.88</v>
      </c>
      <c r="F88" s="205">
        <v>28696.88</v>
      </c>
      <c r="G88" s="205">
        <v>31088.33</v>
      </c>
      <c r="H88" s="204">
        <v>4570.39</v>
      </c>
      <c r="I88" s="204">
        <v>26517.94</v>
      </c>
      <c r="J88" s="204">
        <v>1403.59</v>
      </c>
      <c r="K88" s="206">
        <v>25114.35</v>
      </c>
    </row>
    <row r="89" spans="1:11" ht="14.25">
      <c r="A89" s="201"/>
      <c r="B89" s="208" t="s">
        <v>173</v>
      </c>
      <c r="C89" s="203">
        <v>1036</v>
      </c>
      <c r="D89" s="203">
        <v>29373</v>
      </c>
      <c r="E89" s="204">
        <v>373.04</v>
      </c>
      <c r="F89" s="205">
        <v>29746.04</v>
      </c>
      <c r="G89" s="205">
        <v>32224.92</v>
      </c>
      <c r="H89" s="204">
        <v>4822.12</v>
      </c>
      <c r="I89" s="204">
        <v>27402.8</v>
      </c>
      <c r="J89" s="204">
        <v>1580.56</v>
      </c>
      <c r="K89" s="206">
        <v>25822.24</v>
      </c>
    </row>
    <row r="90" spans="1:11" ht="14.25">
      <c r="A90" s="201"/>
      <c r="B90" s="208" t="s">
        <v>174</v>
      </c>
      <c r="C90" s="203">
        <v>1036</v>
      </c>
      <c r="D90" s="211">
        <v>30409</v>
      </c>
      <c r="E90" s="209">
        <v>386.19</v>
      </c>
      <c r="F90" s="209">
        <v>30795.19</v>
      </c>
      <c r="G90" s="205">
        <v>33361.51</v>
      </c>
      <c r="H90" s="204">
        <v>5073.08</v>
      </c>
      <c r="I90" s="209">
        <v>28288.43</v>
      </c>
      <c r="J90" s="209">
        <v>1772.11</v>
      </c>
      <c r="K90" s="206">
        <v>26516.32</v>
      </c>
    </row>
    <row r="91" spans="1:11" ht="14.25">
      <c r="A91" s="201" t="s">
        <v>187</v>
      </c>
      <c r="B91" s="208" t="s">
        <v>175</v>
      </c>
      <c r="C91" s="203">
        <v>1036</v>
      </c>
      <c r="D91" s="203">
        <v>31445</v>
      </c>
      <c r="E91" s="204">
        <v>399.35</v>
      </c>
      <c r="F91" s="205">
        <v>31844.35</v>
      </c>
      <c r="G91" s="205">
        <v>34498.1</v>
      </c>
      <c r="H91" s="204">
        <v>5324.58</v>
      </c>
      <c r="I91" s="204">
        <v>29173.52</v>
      </c>
      <c r="J91" s="204">
        <v>1993.38</v>
      </c>
      <c r="K91" s="206">
        <v>27180.14</v>
      </c>
    </row>
    <row r="92" spans="1:11" ht="14.25">
      <c r="A92" s="201"/>
      <c r="B92" s="208" t="s">
        <v>176</v>
      </c>
      <c r="C92" s="203">
        <v>1036</v>
      </c>
      <c r="D92" s="211">
        <v>32481</v>
      </c>
      <c r="E92" s="209">
        <v>412.51</v>
      </c>
      <c r="F92" s="209">
        <v>32893.51</v>
      </c>
      <c r="G92" s="205">
        <v>35634.69</v>
      </c>
      <c r="H92" s="204">
        <v>5575.41</v>
      </c>
      <c r="I92" s="209">
        <v>30059.28</v>
      </c>
      <c r="J92" s="209">
        <v>2214.82</v>
      </c>
      <c r="K92" s="206">
        <v>27844.46</v>
      </c>
    </row>
    <row r="93" spans="1:11" ht="14.25">
      <c r="A93" s="201" t="s">
        <v>188</v>
      </c>
      <c r="B93" s="208" t="s">
        <v>164</v>
      </c>
      <c r="C93" s="203"/>
      <c r="D93" s="203">
        <v>22648</v>
      </c>
      <c r="E93" s="204">
        <v>287.63</v>
      </c>
      <c r="F93" s="205">
        <v>22935.63</v>
      </c>
      <c r="G93" s="205">
        <v>24846.9</v>
      </c>
      <c r="H93" s="204">
        <v>3256.73</v>
      </c>
      <c r="I93" s="204">
        <v>21590.17</v>
      </c>
      <c r="J93" s="204">
        <v>418.03</v>
      </c>
      <c r="K93" s="206">
        <v>21172.14</v>
      </c>
    </row>
    <row r="94" spans="1:11" ht="14.25">
      <c r="A94" s="201"/>
      <c r="B94" s="208" t="s">
        <v>165</v>
      </c>
      <c r="C94" s="203">
        <v>1132</v>
      </c>
      <c r="D94" s="203">
        <v>23780</v>
      </c>
      <c r="E94" s="204">
        <v>302.01</v>
      </c>
      <c r="F94" s="205">
        <v>24082.01</v>
      </c>
      <c r="G94" s="205">
        <v>26088.79</v>
      </c>
      <c r="H94" s="204">
        <v>3465.63</v>
      </c>
      <c r="I94" s="204">
        <v>22623.16</v>
      </c>
      <c r="J94" s="204">
        <v>624.63</v>
      </c>
      <c r="K94" s="206">
        <v>21998.53</v>
      </c>
    </row>
    <row r="95" spans="1:11" ht="14.25">
      <c r="A95" s="201"/>
      <c r="B95" s="208" t="s">
        <v>166</v>
      </c>
      <c r="C95" s="203">
        <v>1132</v>
      </c>
      <c r="D95" s="203">
        <v>24912</v>
      </c>
      <c r="E95" s="204">
        <v>316.38</v>
      </c>
      <c r="F95" s="205">
        <v>25228.38</v>
      </c>
      <c r="G95" s="205">
        <v>27330.81</v>
      </c>
      <c r="H95" s="204">
        <v>3739.91</v>
      </c>
      <c r="I95" s="204">
        <v>23590.9</v>
      </c>
      <c r="J95" s="204">
        <v>818.18</v>
      </c>
      <c r="K95" s="206">
        <v>22772.72</v>
      </c>
    </row>
    <row r="96" spans="1:11" ht="14.25">
      <c r="A96" s="201"/>
      <c r="B96" s="208" t="s">
        <v>167</v>
      </c>
      <c r="C96" s="203">
        <v>1132</v>
      </c>
      <c r="D96" s="203">
        <v>26044</v>
      </c>
      <c r="E96" s="204">
        <v>330.76</v>
      </c>
      <c r="F96" s="205">
        <v>26374.76</v>
      </c>
      <c r="G96" s="205">
        <v>28572.7</v>
      </c>
      <c r="H96" s="204">
        <v>4014.84</v>
      </c>
      <c r="I96" s="204">
        <v>24557.86</v>
      </c>
      <c r="J96" s="204">
        <v>1011.57</v>
      </c>
      <c r="K96" s="206">
        <v>23546.29</v>
      </c>
    </row>
    <row r="97" spans="1:11" ht="14.25">
      <c r="A97" s="201"/>
      <c r="B97" s="208" t="s">
        <v>168</v>
      </c>
      <c r="C97" s="203">
        <v>1132</v>
      </c>
      <c r="D97" s="203">
        <v>27176</v>
      </c>
      <c r="E97" s="204">
        <v>345.14</v>
      </c>
      <c r="F97" s="205">
        <v>27521.14</v>
      </c>
      <c r="G97" s="205">
        <v>29814.59</v>
      </c>
      <c r="H97" s="204">
        <v>4289</v>
      </c>
      <c r="I97" s="204">
        <v>25525.59</v>
      </c>
      <c r="J97" s="204">
        <v>1205.12</v>
      </c>
      <c r="K97" s="206">
        <v>24320.47</v>
      </c>
    </row>
    <row r="98" spans="1:11" ht="14.25">
      <c r="A98" s="201"/>
      <c r="B98" s="208" t="s">
        <v>169</v>
      </c>
      <c r="C98" s="203">
        <v>1132</v>
      </c>
      <c r="D98" s="203">
        <v>28308</v>
      </c>
      <c r="E98" s="204">
        <v>359.51</v>
      </c>
      <c r="F98" s="205">
        <v>28667.51</v>
      </c>
      <c r="G98" s="205">
        <v>31056.48</v>
      </c>
      <c r="H98" s="204">
        <v>4563.68</v>
      </c>
      <c r="I98" s="204">
        <v>26492.8</v>
      </c>
      <c r="J98" s="204">
        <v>1398.56</v>
      </c>
      <c r="K98" s="206">
        <v>25094.24</v>
      </c>
    </row>
    <row r="99" spans="1:11" ht="14.25">
      <c r="A99" s="201"/>
      <c r="B99" s="208" t="s">
        <v>170</v>
      </c>
      <c r="C99" s="203">
        <v>1132</v>
      </c>
      <c r="D99" s="203">
        <v>29440</v>
      </c>
      <c r="E99" s="204">
        <v>373.89</v>
      </c>
      <c r="F99" s="205">
        <v>29813.89</v>
      </c>
      <c r="G99" s="205">
        <v>32298.37</v>
      </c>
      <c r="H99" s="204">
        <v>4837.84</v>
      </c>
      <c r="I99" s="204">
        <v>27460.53</v>
      </c>
      <c r="J99" s="204">
        <v>1592.11</v>
      </c>
      <c r="K99" s="206">
        <v>25868.42</v>
      </c>
    </row>
    <row r="100" spans="1:11" ht="14.25">
      <c r="A100" s="201"/>
      <c r="B100" s="208" t="s">
        <v>171</v>
      </c>
      <c r="C100" s="203">
        <v>1132</v>
      </c>
      <c r="D100" s="203">
        <v>30572</v>
      </c>
      <c r="E100" s="204">
        <v>388.26</v>
      </c>
      <c r="F100" s="205">
        <v>30960.26</v>
      </c>
      <c r="G100" s="205">
        <v>33540.26</v>
      </c>
      <c r="H100" s="204">
        <v>5112.64</v>
      </c>
      <c r="I100" s="204">
        <v>28427.62</v>
      </c>
      <c r="J100" s="204">
        <v>1806.91</v>
      </c>
      <c r="K100" s="206">
        <v>26620.71</v>
      </c>
    </row>
    <row r="101" spans="1:11" ht="14.25">
      <c r="A101" s="201"/>
      <c r="B101" s="208" t="s">
        <v>172</v>
      </c>
      <c r="C101" s="203">
        <v>1132</v>
      </c>
      <c r="D101" s="203">
        <v>31704</v>
      </c>
      <c r="E101" s="204">
        <v>402.64</v>
      </c>
      <c r="F101" s="205">
        <v>32106.64</v>
      </c>
      <c r="G101" s="205">
        <v>34782.15</v>
      </c>
      <c r="H101" s="204">
        <v>5387.44</v>
      </c>
      <c r="I101" s="204">
        <v>29394.71</v>
      </c>
      <c r="J101" s="204">
        <v>2048.68</v>
      </c>
      <c r="K101" s="206">
        <v>27346.03</v>
      </c>
    </row>
    <row r="102" spans="1:11" ht="14.25">
      <c r="A102" s="201"/>
      <c r="B102" s="208" t="s">
        <v>173</v>
      </c>
      <c r="C102" s="203">
        <v>1132</v>
      </c>
      <c r="D102" s="203">
        <v>32836</v>
      </c>
      <c r="E102" s="204">
        <v>417.02</v>
      </c>
      <c r="F102" s="205">
        <v>33253.02</v>
      </c>
      <c r="G102" s="205">
        <v>36024.17</v>
      </c>
      <c r="H102" s="204">
        <v>5661.6</v>
      </c>
      <c r="I102" s="204">
        <v>30362.57</v>
      </c>
      <c r="J102" s="204">
        <v>2290.64</v>
      </c>
      <c r="K102" s="206">
        <v>28071.93</v>
      </c>
    </row>
    <row r="103" spans="1:11" ht="14.25">
      <c r="A103" s="201"/>
      <c r="B103" s="208" t="s">
        <v>174</v>
      </c>
      <c r="C103" s="203">
        <v>1132</v>
      </c>
      <c r="D103" s="203">
        <v>33968</v>
      </c>
      <c r="E103" s="209">
        <v>431.39</v>
      </c>
      <c r="F103" s="209">
        <v>34399.39</v>
      </c>
      <c r="G103" s="205">
        <v>37266.06</v>
      </c>
      <c r="H103" s="204">
        <v>5936.4</v>
      </c>
      <c r="I103" s="209">
        <v>31329.66</v>
      </c>
      <c r="J103" s="209">
        <v>2532.42</v>
      </c>
      <c r="K103" s="206">
        <v>28797.24</v>
      </c>
    </row>
    <row r="104" spans="1:11" ht="14.25">
      <c r="A104" s="201" t="s">
        <v>189</v>
      </c>
      <c r="B104" s="208" t="s">
        <v>175</v>
      </c>
      <c r="C104" s="203">
        <v>1132</v>
      </c>
      <c r="D104" s="203">
        <v>35100</v>
      </c>
      <c r="E104" s="204">
        <v>445.77</v>
      </c>
      <c r="F104" s="205">
        <v>35545.77</v>
      </c>
      <c r="G104" s="205">
        <v>38507.95</v>
      </c>
      <c r="H104" s="204">
        <v>6210.56</v>
      </c>
      <c r="I104" s="204">
        <v>32297.39</v>
      </c>
      <c r="J104" s="204">
        <v>2774.35</v>
      </c>
      <c r="K104" s="206">
        <v>29523.04</v>
      </c>
    </row>
    <row r="105" spans="1:11" ht="14.25">
      <c r="A105" s="201"/>
      <c r="B105" s="208" t="s">
        <v>176</v>
      </c>
      <c r="C105" s="203">
        <v>1132</v>
      </c>
      <c r="D105" s="203">
        <v>36232</v>
      </c>
      <c r="E105" s="209">
        <v>460.15</v>
      </c>
      <c r="F105" s="209">
        <v>36692.15</v>
      </c>
      <c r="G105" s="205">
        <v>39749.84</v>
      </c>
      <c r="H105" s="204">
        <v>6504.21</v>
      </c>
      <c r="I105" s="209">
        <v>33245.63</v>
      </c>
      <c r="J105" s="209">
        <v>3011.41</v>
      </c>
      <c r="K105" s="206">
        <v>30234.22</v>
      </c>
    </row>
    <row r="106" spans="1:11" ht="20.25">
      <c r="A106" s="201" t="s">
        <v>190</v>
      </c>
      <c r="B106" s="202" t="s">
        <v>163</v>
      </c>
      <c r="C106" s="203"/>
      <c r="D106" s="203">
        <v>22048</v>
      </c>
      <c r="E106" s="204">
        <v>280.01</v>
      </c>
      <c r="F106" s="205">
        <v>22328.01</v>
      </c>
      <c r="G106" s="205">
        <v>24188.71</v>
      </c>
      <c r="H106" s="204">
        <v>3148.92</v>
      </c>
      <c r="I106" s="204">
        <v>21039.79</v>
      </c>
      <c r="J106" s="204">
        <v>307.96</v>
      </c>
      <c r="K106" s="206">
        <v>20731.83</v>
      </c>
    </row>
    <row r="107" spans="1:11" ht="14.25">
      <c r="A107" s="207"/>
      <c r="B107" s="208" t="s">
        <v>164</v>
      </c>
      <c r="C107" s="203"/>
      <c r="D107" s="203">
        <v>24500</v>
      </c>
      <c r="E107" s="204">
        <v>311.15</v>
      </c>
      <c r="F107" s="205">
        <v>24811.15</v>
      </c>
      <c r="G107" s="205">
        <v>26878.8</v>
      </c>
      <c r="H107" s="204">
        <v>3640.44</v>
      </c>
      <c r="I107" s="204">
        <v>23238.36</v>
      </c>
      <c r="J107" s="204">
        <v>747.67</v>
      </c>
      <c r="K107" s="206">
        <v>22490.69</v>
      </c>
    </row>
    <row r="108" spans="1:11" ht="14.25">
      <c r="A108" s="201"/>
      <c r="B108" s="208" t="s">
        <v>165</v>
      </c>
      <c r="C108" s="203">
        <v>1197</v>
      </c>
      <c r="D108" s="203">
        <v>25697</v>
      </c>
      <c r="E108" s="204">
        <v>326.35</v>
      </c>
      <c r="F108" s="205">
        <v>26023.35</v>
      </c>
      <c r="G108" s="205">
        <v>28191.93</v>
      </c>
      <c r="H108" s="204">
        <v>3930.77</v>
      </c>
      <c r="I108" s="204">
        <v>24261.16</v>
      </c>
      <c r="J108" s="204">
        <v>952.23</v>
      </c>
      <c r="K108" s="206">
        <v>23308.93</v>
      </c>
    </row>
    <row r="109" spans="1:11" ht="14.25">
      <c r="A109" s="201"/>
      <c r="B109" s="208" t="s">
        <v>166</v>
      </c>
      <c r="C109" s="203">
        <v>1197</v>
      </c>
      <c r="D109" s="203">
        <v>26894</v>
      </c>
      <c r="E109" s="204">
        <v>341.55</v>
      </c>
      <c r="F109" s="205">
        <v>27235.55</v>
      </c>
      <c r="G109" s="205">
        <v>29505.19</v>
      </c>
      <c r="H109" s="204">
        <v>4220.97</v>
      </c>
      <c r="I109" s="204">
        <v>25284.22</v>
      </c>
      <c r="J109" s="204">
        <v>1156.84</v>
      </c>
      <c r="K109" s="206">
        <v>24127.38</v>
      </c>
    </row>
    <row r="110" spans="1:11" ht="14.25">
      <c r="A110" s="201"/>
      <c r="B110" s="208" t="s">
        <v>167</v>
      </c>
      <c r="C110" s="203">
        <v>1197</v>
      </c>
      <c r="D110" s="203">
        <v>28091</v>
      </c>
      <c r="E110" s="204">
        <v>356.76</v>
      </c>
      <c r="F110" s="205">
        <v>28447.76</v>
      </c>
      <c r="G110" s="205">
        <v>30818.45</v>
      </c>
      <c r="H110" s="204">
        <v>4511.18</v>
      </c>
      <c r="I110" s="204">
        <v>26307.27</v>
      </c>
      <c r="J110" s="204">
        <v>1361.45</v>
      </c>
      <c r="K110" s="206">
        <v>24945.82</v>
      </c>
    </row>
    <row r="111" spans="1:11" ht="14.25">
      <c r="A111" s="201"/>
      <c r="B111" s="208" t="s">
        <v>168</v>
      </c>
      <c r="C111" s="203">
        <v>1197</v>
      </c>
      <c r="D111" s="203">
        <v>29288</v>
      </c>
      <c r="E111" s="204">
        <v>371.96</v>
      </c>
      <c r="F111" s="205">
        <v>29659.96</v>
      </c>
      <c r="G111" s="205">
        <v>32131.58</v>
      </c>
      <c r="H111" s="204">
        <v>4801.38</v>
      </c>
      <c r="I111" s="204">
        <v>27330.2</v>
      </c>
      <c r="J111" s="204">
        <v>1566.04</v>
      </c>
      <c r="K111" s="206">
        <v>25764.16</v>
      </c>
    </row>
    <row r="112" spans="1:11" ht="14.25">
      <c r="A112" s="201"/>
      <c r="B112" s="208" t="s">
        <v>169</v>
      </c>
      <c r="C112" s="203">
        <v>1197</v>
      </c>
      <c r="D112" s="203">
        <v>30485</v>
      </c>
      <c r="E112" s="204">
        <v>387.16</v>
      </c>
      <c r="F112" s="205">
        <v>30872.16</v>
      </c>
      <c r="G112" s="205">
        <v>33444.84</v>
      </c>
      <c r="H112" s="204">
        <v>5091.71</v>
      </c>
      <c r="I112" s="204">
        <v>28353.13</v>
      </c>
      <c r="J112" s="204">
        <v>1788.28</v>
      </c>
      <c r="K112" s="206">
        <v>26564.85</v>
      </c>
    </row>
    <row r="113" spans="1:11" ht="14.25">
      <c r="A113" s="201"/>
      <c r="B113" s="208" t="s">
        <v>170</v>
      </c>
      <c r="C113" s="203">
        <v>1197</v>
      </c>
      <c r="D113" s="203">
        <v>31682</v>
      </c>
      <c r="E113" s="204">
        <v>402.36</v>
      </c>
      <c r="F113" s="205">
        <v>32084.36</v>
      </c>
      <c r="G113" s="205">
        <v>34758.1</v>
      </c>
      <c r="H113" s="204">
        <v>5382.05</v>
      </c>
      <c r="I113" s="204">
        <v>29376.05</v>
      </c>
      <c r="J113" s="204">
        <v>2044.01</v>
      </c>
      <c r="K113" s="206">
        <v>27332.04</v>
      </c>
    </row>
    <row r="114" spans="1:11" ht="14.25">
      <c r="A114" s="201"/>
      <c r="B114" s="208" t="s">
        <v>171</v>
      </c>
      <c r="C114" s="203">
        <v>1197</v>
      </c>
      <c r="D114" s="203">
        <v>32879</v>
      </c>
      <c r="E114" s="204">
        <v>417.56</v>
      </c>
      <c r="F114" s="205">
        <v>33296.56</v>
      </c>
      <c r="G114" s="205">
        <v>36071.23</v>
      </c>
      <c r="H114" s="204">
        <v>5672.25</v>
      </c>
      <c r="I114" s="204">
        <v>30398.98</v>
      </c>
      <c r="J114" s="204">
        <v>2299.75</v>
      </c>
      <c r="K114" s="206">
        <v>28099.23</v>
      </c>
    </row>
    <row r="115" spans="1:11" ht="14.25">
      <c r="A115" s="201"/>
      <c r="B115" s="208" t="s">
        <v>172</v>
      </c>
      <c r="C115" s="203">
        <v>1197</v>
      </c>
      <c r="D115" s="203">
        <v>34076</v>
      </c>
      <c r="E115" s="204">
        <v>432.77</v>
      </c>
      <c r="F115" s="205">
        <v>34508.77</v>
      </c>
      <c r="G115" s="205">
        <v>37384.49</v>
      </c>
      <c r="H115" s="204">
        <v>5962.45</v>
      </c>
      <c r="I115" s="204">
        <v>31422.04</v>
      </c>
      <c r="J115" s="204">
        <v>2555.51</v>
      </c>
      <c r="K115" s="206">
        <v>28866.53</v>
      </c>
    </row>
    <row r="116" spans="1:11" ht="14.25">
      <c r="A116" s="201"/>
      <c r="B116" s="208" t="s">
        <v>173</v>
      </c>
      <c r="C116" s="203">
        <v>1197</v>
      </c>
      <c r="D116" s="203">
        <v>35273</v>
      </c>
      <c r="E116" s="204">
        <v>447.97</v>
      </c>
      <c r="F116" s="205">
        <v>35720.97</v>
      </c>
      <c r="G116" s="205">
        <v>38697.75</v>
      </c>
      <c r="H116" s="204">
        <v>6252.77</v>
      </c>
      <c r="I116" s="204">
        <v>32444.98</v>
      </c>
      <c r="J116" s="204">
        <v>2811.25</v>
      </c>
      <c r="K116" s="206">
        <v>29633.73</v>
      </c>
    </row>
    <row r="117" spans="1:11" ht="14.25">
      <c r="A117" s="201"/>
      <c r="B117" s="208" t="s">
        <v>174</v>
      </c>
      <c r="C117" s="203">
        <v>1197</v>
      </c>
      <c r="D117" s="203">
        <v>36470</v>
      </c>
      <c r="E117" s="204">
        <v>463.17</v>
      </c>
      <c r="F117" s="205">
        <v>36933.17</v>
      </c>
      <c r="G117" s="205">
        <v>40010.88</v>
      </c>
      <c r="H117" s="204">
        <v>6568.45</v>
      </c>
      <c r="I117" s="204">
        <v>33442.43</v>
      </c>
      <c r="J117" s="204">
        <v>3060.61</v>
      </c>
      <c r="K117" s="206">
        <v>30381.82</v>
      </c>
    </row>
    <row r="118" spans="1:11" ht="14.25">
      <c r="A118" s="201"/>
      <c r="B118" s="208" t="s">
        <v>175</v>
      </c>
      <c r="C118" s="203">
        <v>1197</v>
      </c>
      <c r="D118" s="203">
        <v>37667</v>
      </c>
      <c r="E118" s="209">
        <v>478.37</v>
      </c>
      <c r="F118" s="209">
        <v>38145.37</v>
      </c>
      <c r="G118" s="205">
        <v>41324.14</v>
      </c>
      <c r="H118" s="204">
        <v>6891.42</v>
      </c>
      <c r="I118" s="209">
        <v>34432.72</v>
      </c>
      <c r="J118" s="209">
        <v>3308.18</v>
      </c>
      <c r="K118" s="206">
        <v>31124.54</v>
      </c>
    </row>
    <row r="119" spans="1:11" ht="14.25">
      <c r="A119" s="201" t="s">
        <v>191</v>
      </c>
      <c r="B119" s="208" t="s">
        <v>176</v>
      </c>
      <c r="C119" s="203">
        <v>1197</v>
      </c>
      <c r="D119" s="203">
        <v>38864</v>
      </c>
      <c r="E119" s="209">
        <v>493.57</v>
      </c>
      <c r="F119" s="209">
        <v>39357.57</v>
      </c>
      <c r="G119" s="205">
        <v>42637.4</v>
      </c>
      <c r="H119" s="204">
        <v>7214.51</v>
      </c>
      <c r="I119" s="209">
        <v>35422.89</v>
      </c>
      <c r="J119" s="209">
        <v>3555.72</v>
      </c>
      <c r="K119" s="206">
        <v>31867.17</v>
      </c>
    </row>
    <row r="120" spans="1:11" ht="14.25">
      <c r="A120" s="201" t="s">
        <v>192</v>
      </c>
      <c r="B120" s="208" t="s">
        <v>182</v>
      </c>
      <c r="C120" s="203">
        <v>1197</v>
      </c>
      <c r="D120" s="203">
        <v>40061</v>
      </c>
      <c r="E120" s="209">
        <v>508.77</v>
      </c>
      <c r="F120" s="209">
        <v>40569.77</v>
      </c>
      <c r="G120" s="205">
        <v>43950.53</v>
      </c>
      <c r="H120" s="204">
        <v>7537.6</v>
      </c>
      <c r="I120" s="209">
        <v>36412.93</v>
      </c>
      <c r="J120" s="209">
        <v>3808.88</v>
      </c>
      <c r="K120" s="206">
        <v>32604.05</v>
      </c>
    </row>
    <row r="121" spans="1:11" ht="20.25">
      <c r="A121" s="201" t="s">
        <v>193</v>
      </c>
      <c r="B121" s="202" t="s">
        <v>163</v>
      </c>
      <c r="C121" s="203"/>
      <c r="D121" s="203">
        <v>27368</v>
      </c>
      <c r="E121" s="204">
        <v>347.57</v>
      </c>
      <c r="F121" s="205">
        <v>27715.57</v>
      </c>
      <c r="G121" s="205">
        <v>30025.19</v>
      </c>
      <c r="H121" s="204">
        <v>4335.91</v>
      </c>
      <c r="I121" s="204">
        <v>25689.28</v>
      </c>
      <c r="J121" s="204">
        <v>1237.86</v>
      </c>
      <c r="K121" s="206">
        <v>24451.42</v>
      </c>
    </row>
    <row r="122" spans="1:11" ht="14.25">
      <c r="A122" s="207"/>
      <c r="B122" s="208" t="s">
        <v>164</v>
      </c>
      <c r="C122" s="203"/>
      <c r="D122" s="203">
        <v>30413</v>
      </c>
      <c r="E122" s="204">
        <v>386.25</v>
      </c>
      <c r="F122" s="205">
        <v>30799.25</v>
      </c>
      <c r="G122" s="205">
        <v>33365.8</v>
      </c>
      <c r="H122" s="204">
        <v>5074.21</v>
      </c>
      <c r="I122" s="204">
        <v>28291.59</v>
      </c>
      <c r="J122" s="204">
        <v>1772.9</v>
      </c>
      <c r="K122" s="206">
        <v>26518.69</v>
      </c>
    </row>
    <row r="123" spans="1:11" ht="14.25">
      <c r="A123" s="201"/>
      <c r="B123" s="208" t="s">
        <v>165</v>
      </c>
      <c r="C123" s="203">
        <v>1467</v>
      </c>
      <c r="D123" s="203">
        <v>31880</v>
      </c>
      <c r="E123" s="204">
        <v>404.88</v>
      </c>
      <c r="F123" s="205">
        <v>32284.88</v>
      </c>
      <c r="G123" s="205">
        <v>34975.33</v>
      </c>
      <c r="H123" s="204">
        <v>5429.6</v>
      </c>
      <c r="I123" s="204">
        <v>29545.73</v>
      </c>
      <c r="J123" s="204">
        <v>2086.43</v>
      </c>
      <c r="K123" s="206">
        <v>27459.3</v>
      </c>
    </row>
    <row r="124" spans="1:11" ht="14.25">
      <c r="A124" s="201"/>
      <c r="B124" s="208" t="s">
        <v>166</v>
      </c>
      <c r="C124" s="203">
        <v>1467</v>
      </c>
      <c r="D124" s="203">
        <v>33347</v>
      </c>
      <c r="E124" s="204">
        <v>423.51</v>
      </c>
      <c r="F124" s="205">
        <v>33770.51</v>
      </c>
      <c r="G124" s="205">
        <v>36584.73</v>
      </c>
      <c r="H124" s="204">
        <v>5785.5</v>
      </c>
      <c r="I124" s="204">
        <v>30799.23</v>
      </c>
      <c r="J124" s="204">
        <v>2399.81</v>
      </c>
      <c r="K124" s="206">
        <v>28399.42</v>
      </c>
    </row>
    <row r="125" spans="1:11" ht="14.25">
      <c r="A125" s="201"/>
      <c r="B125" s="208" t="s">
        <v>167</v>
      </c>
      <c r="C125" s="203">
        <v>1467</v>
      </c>
      <c r="D125" s="203">
        <v>34814</v>
      </c>
      <c r="E125" s="204">
        <v>442.14</v>
      </c>
      <c r="F125" s="205">
        <v>35256.14</v>
      </c>
      <c r="G125" s="205">
        <v>38194.13</v>
      </c>
      <c r="H125" s="204">
        <v>6141.4</v>
      </c>
      <c r="I125" s="204">
        <v>32052.73</v>
      </c>
      <c r="J125" s="204">
        <v>2713.18</v>
      </c>
      <c r="K125" s="206">
        <v>29339.55</v>
      </c>
    </row>
    <row r="126" spans="1:11" ht="14.25">
      <c r="A126" s="201"/>
      <c r="B126" s="208" t="s">
        <v>168</v>
      </c>
      <c r="C126" s="203">
        <v>1467</v>
      </c>
      <c r="D126" s="203">
        <v>36281</v>
      </c>
      <c r="E126" s="204">
        <v>460.77</v>
      </c>
      <c r="F126" s="205">
        <v>36741.77</v>
      </c>
      <c r="G126" s="205">
        <v>39803.53</v>
      </c>
      <c r="H126" s="204">
        <v>6517.19</v>
      </c>
      <c r="I126" s="204">
        <v>33286.34</v>
      </c>
      <c r="J126" s="204">
        <v>3021.59</v>
      </c>
      <c r="K126" s="206">
        <v>30264.75</v>
      </c>
    </row>
    <row r="127" spans="1:11" ht="14.25">
      <c r="A127" s="201"/>
      <c r="B127" s="208" t="s">
        <v>169</v>
      </c>
      <c r="C127" s="203">
        <v>1467</v>
      </c>
      <c r="D127" s="203">
        <v>37748</v>
      </c>
      <c r="E127" s="204">
        <v>479.4</v>
      </c>
      <c r="F127" s="205">
        <v>38227.4</v>
      </c>
      <c r="G127" s="205">
        <v>41413.06</v>
      </c>
      <c r="H127" s="204">
        <v>6913.39</v>
      </c>
      <c r="I127" s="204">
        <v>34499.67</v>
      </c>
      <c r="J127" s="204">
        <v>3324.92</v>
      </c>
      <c r="K127" s="206">
        <v>31174.75</v>
      </c>
    </row>
    <row r="128" spans="1:11" ht="14.25">
      <c r="A128" s="201"/>
      <c r="B128" s="208" t="s">
        <v>170</v>
      </c>
      <c r="C128" s="203">
        <v>1467</v>
      </c>
      <c r="D128" s="203">
        <v>39215</v>
      </c>
      <c r="E128" s="204">
        <v>498.03</v>
      </c>
      <c r="F128" s="205">
        <v>39713.03</v>
      </c>
      <c r="G128" s="205">
        <v>43022.46</v>
      </c>
      <c r="H128" s="204">
        <v>7308.94</v>
      </c>
      <c r="I128" s="204">
        <v>35713.52</v>
      </c>
      <c r="J128" s="204">
        <v>3628.38</v>
      </c>
      <c r="K128" s="206">
        <v>32085.14</v>
      </c>
    </row>
    <row r="129" spans="1:11" ht="14.25">
      <c r="A129" s="201"/>
      <c r="B129" s="208" t="s">
        <v>171</v>
      </c>
      <c r="C129" s="203">
        <v>1467</v>
      </c>
      <c r="D129" s="203">
        <v>40682</v>
      </c>
      <c r="E129" s="204">
        <v>516.66</v>
      </c>
      <c r="F129" s="205">
        <v>41198.66</v>
      </c>
      <c r="G129" s="205">
        <v>44631.86</v>
      </c>
      <c r="H129" s="204">
        <v>7705.01</v>
      </c>
      <c r="I129" s="204">
        <v>36926.85</v>
      </c>
      <c r="J129" s="204">
        <v>3963.06</v>
      </c>
      <c r="K129" s="206">
        <v>32963.79</v>
      </c>
    </row>
    <row r="130" spans="1:11" ht="14.25">
      <c r="A130" s="201"/>
      <c r="B130" s="208" t="s">
        <v>172</v>
      </c>
      <c r="C130" s="203">
        <v>1467</v>
      </c>
      <c r="D130" s="203">
        <v>42149</v>
      </c>
      <c r="E130" s="209">
        <v>535.29</v>
      </c>
      <c r="F130" s="205">
        <v>42684.29</v>
      </c>
      <c r="G130" s="205">
        <v>46241.26</v>
      </c>
      <c r="H130" s="204">
        <v>8101.08</v>
      </c>
      <c r="I130" s="204">
        <v>38140.18</v>
      </c>
      <c r="J130" s="204">
        <v>4327.05</v>
      </c>
      <c r="K130" s="206">
        <v>33813.13</v>
      </c>
    </row>
    <row r="131" spans="1:11" ht="14.25">
      <c r="A131" s="201" t="s">
        <v>194</v>
      </c>
      <c r="B131" s="208" t="s">
        <v>173</v>
      </c>
      <c r="C131" s="203">
        <v>1467</v>
      </c>
      <c r="D131" s="203">
        <v>43616</v>
      </c>
      <c r="E131" s="209">
        <v>553.92</v>
      </c>
      <c r="F131" s="205">
        <v>44169.92</v>
      </c>
      <c r="G131" s="205">
        <v>47850.79</v>
      </c>
      <c r="H131" s="204">
        <v>8497.16</v>
      </c>
      <c r="I131" s="204">
        <v>39353.63</v>
      </c>
      <c r="J131" s="204">
        <v>4691.09</v>
      </c>
      <c r="K131" s="206">
        <v>34662.54</v>
      </c>
    </row>
    <row r="132" spans="1:11" ht="14.25">
      <c r="A132" s="201" t="s">
        <v>195</v>
      </c>
      <c r="B132" s="208" t="s">
        <v>174</v>
      </c>
      <c r="C132" s="203">
        <v>1467</v>
      </c>
      <c r="D132" s="203">
        <v>45083</v>
      </c>
      <c r="E132" s="209">
        <v>572.55</v>
      </c>
      <c r="F132" s="205">
        <v>45655.55</v>
      </c>
      <c r="G132" s="205">
        <v>49460.19</v>
      </c>
      <c r="H132" s="204">
        <v>8893.23</v>
      </c>
      <c r="I132" s="204">
        <v>40566.96</v>
      </c>
      <c r="J132" s="204">
        <v>5055.09</v>
      </c>
      <c r="K132" s="206">
        <v>35511.87</v>
      </c>
    </row>
    <row r="133" spans="1:11" ht="14.25">
      <c r="A133" s="201" t="s">
        <v>196</v>
      </c>
      <c r="B133" s="208" t="s">
        <v>164</v>
      </c>
      <c r="C133" s="203"/>
      <c r="D133" s="203">
        <v>34284</v>
      </c>
      <c r="E133" s="204">
        <v>435.41</v>
      </c>
      <c r="F133" s="205">
        <v>34719.41</v>
      </c>
      <c r="G133" s="205">
        <v>37612.64</v>
      </c>
      <c r="H133" s="204">
        <v>6012.8</v>
      </c>
      <c r="I133" s="204">
        <v>31599.84</v>
      </c>
      <c r="J133" s="204">
        <v>2599.96</v>
      </c>
      <c r="K133" s="206">
        <v>28999.88</v>
      </c>
    </row>
    <row r="134" spans="1:11" ht="14.25">
      <c r="A134" s="201"/>
      <c r="B134" s="208" t="s">
        <v>165</v>
      </c>
      <c r="C134" s="203">
        <v>1639</v>
      </c>
      <c r="D134" s="203">
        <v>35923</v>
      </c>
      <c r="E134" s="204">
        <v>456.22</v>
      </c>
      <c r="F134" s="205">
        <v>36379.22</v>
      </c>
      <c r="G134" s="205">
        <v>39410.8</v>
      </c>
      <c r="H134" s="204">
        <v>6420.66</v>
      </c>
      <c r="I134" s="204">
        <v>32990.14</v>
      </c>
      <c r="J134" s="204">
        <v>2947.54</v>
      </c>
      <c r="K134" s="206">
        <v>30042.6</v>
      </c>
    </row>
    <row r="135" spans="1:11" ht="14.25">
      <c r="A135" s="201"/>
      <c r="B135" s="208" t="s">
        <v>166</v>
      </c>
      <c r="C135" s="203">
        <v>1639</v>
      </c>
      <c r="D135" s="203">
        <v>37562</v>
      </c>
      <c r="E135" s="204">
        <v>477.04</v>
      </c>
      <c r="F135" s="205">
        <v>38039.04</v>
      </c>
      <c r="G135" s="205">
        <v>41208.96</v>
      </c>
      <c r="H135" s="204">
        <v>6863.09</v>
      </c>
      <c r="I135" s="204">
        <v>34345.87</v>
      </c>
      <c r="J135" s="204">
        <v>3286.47</v>
      </c>
      <c r="K135" s="206">
        <v>31059.4</v>
      </c>
    </row>
    <row r="136" spans="1:11" ht="14.25">
      <c r="A136" s="201"/>
      <c r="B136" s="208" t="s">
        <v>167</v>
      </c>
      <c r="C136" s="203">
        <v>1639</v>
      </c>
      <c r="D136" s="203">
        <v>39201</v>
      </c>
      <c r="E136" s="204">
        <v>497.85</v>
      </c>
      <c r="F136" s="205">
        <v>39698.85</v>
      </c>
      <c r="G136" s="205">
        <v>43007.12</v>
      </c>
      <c r="H136" s="204">
        <v>7305.27</v>
      </c>
      <c r="I136" s="204">
        <v>35701.85</v>
      </c>
      <c r="J136" s="204">
        <v>3625.46</v>
      </c>
      <c r="K136" s="206">
        <v>32076.39</v>
      </c>
    </row>
    <row r="137" spans="1:11" ht="14.25">
      <c r="A137" s="201"/>
      <c r="B137" s="208" t="s">
        <v>168</v>
      </c>
      <c r="C137" s="203">
        <v>1639</v>
      </c>
      <c r="D137" s="203">
        <v>40840</v>
      </c>
      <c r="E137" s="204">
        <v>518.67</v>
      </c>
      <c r="F137" s="205">
        <v>41358.67</v>
      </c>
      <c r="G137" s="205">
        <v>44805.28</v>
      </c>
      <c r="H137" s="204">
        <v>7747.96</v>
      </c>
      <c r="I137" s="204">
        <v>37057.32</v>
      </c>
      <c r="J137" s="204">
        <v>4002.2</v>
      </c>
      <c r="K137" s="206">
        <v>33055.12</v>
      </c>
    </row>
    <row r="138" spans="1:11" ht="14.25">
      <c r="A138" s="201"/>
      <c r="B138" s="208" t="s">
        <v>169</v>
      </c>
      <c r="C138" s="203">
        <v>1639</v>
      </c>
      <c r="D138" s="203">
        <v>42479</v>
      </c>
      <c r="E138" s="204">
        <v>539.48</v>
      </c>
      <c r="F138" s="205">
        <v>43018.48</v>
      </c>
      <c r="G138" s="205">
        <v>46603.31</v>
      </c>
      <c r="H138" s="204">
        <v>8190.39</v>
      </c>
      <c r="I138" s="204">
        <v>38412.92</v>
      </c>
      <c r="J138" s="204">
        <v>4408.88</v>
      </c>
      <c r="K138" s="206">
        <v>34004.04</v>
      </c>
    </row>
    <row r="139" spans="1:11" ht="14.25">
      <c r="A139" s="201"/>
      <c r="B139" s="208" t="s">
        <v>170</v>
      </c>
      <c r="C139" s="203">
        <v>1639</v>
      </c>
      <c r="D139" s="203">
        <v>44118</v>
      </c>
      <c r="E139" s="204">
        <v>560.3</v>
      </c>
      <c r="F139" s="205">
        <v>44678.3</v>
      </c>
      <c r="G139" s="205">
        <v>48401.47</v>
      </c>
      <c r="H139" s="204">
        <v>8632.57</v>
      </c>
      <c r="I139" s="204">
        <v>39768.9</v>
      </c>
      <c r="J139" s="204">
        <v>4815.67</v>
      </c>
      <c r="K139" s="206">
        <v>34953.23</v>
      </c>
    </row>
    <row r="140" spans="1:11" ht="14.25">
      <c r="A140" s="201"/>
      <c r="B140" s="208" t="s">
        <v>171</v>
      </c>
      <c r="C140" s="203">
        <v>1639</v>
      </c>
      <c r="D140" s="203">
        <v>45757</v>
      </c>
      <c r="E140" s="204">
        <v>581.11</v>
      </c>
      <c r="F140" s="205">
        <v>46338.11</v>
      </c>
      <c r="G140" s="205">
        <v>50199.63</v>
      </c>
      <c r="H140" s="204">
        <v>9075.26</v>
      </c>
      <c r="I140" s="204">
        <v>41124.37</v>
      </c>
      <c r="J140" s="204">
        <v>5222.31</v>
      </c>
      <c r="K140" s="206">
        <v>35902.06</v>
      </c>
    </row>
    <row r="141" spans="1:11" ht="14.25">
      <c r="A141" s="201"/>
      <c r="B141" s="208" t="s">
        <v>172</v>
      </c>
      <c r="C141" s="203">
        <v>1639</v>
      </c>
      <c r="D141" s="203">
        <v>47396</v>
      </c>
      <c r="E141" s="204">
        <v>601.93</v>
      </c>
      <c r="F141" s="205">
        <v>47997.93</v>
      </c>
      <c r="G141" s="205">
        <v>51997.79</v>
      </c>
      <c r="H141" s="204">
        <v>9517.57</v>
      </c>
      <c r="I141" s="204">
        <v>42480.22</v>
      </c>
      <c r="J141" s="204">
        <v>5629.07</v>
      </c>
      <c r="K141" s="206">
        <v>36851.15</v>
      </c>
    </row>
    <row r="142" spans="1:11" ht="14.25">
      <c r="A142" s="201" t="s">
        <v>197</v>
      </c>
      <c r="B142" s="208" t="s">
        <v>173</v>
      </c>
      <c r="C142" s="203">
        <v>1639</v>
      </c>
      <c r="D142" s="203">
        <v>49035</v>
      </c>
      <c r="E142" s="204">
        <v>622.74</v>
      </c>
      <c r="F142" s="205">
        <v>49657.74</v>
      </c>
      <c r="G142" s="205">
        <v>53795.95</v>
      </c>
      <c r="H142" s="204">
        <v>9986.66</v>
      </c>
      <c r="I142" s="204">
        <v>43809.29</v>
      </c>
      <c r="J142" s="204">
        <v>6027.79</v>
      </c>
      <c r="K142" s="206">
        <v>37781.5</v>
      </c>
    </row>
    <row r="143" spans="1:11" ht="14.25">
      <c r="A143" s="201" t="s">
        <v>198</v>
      </c>
      <c r="B143" s="208" t="s">
        <v>174</v>
      </c>
      <c r="C143" s="203">
        <v>1639</v>
      </c>
      <c r="D143" s="203">
        <v>50674</v>
      </c>
      <c r="E143" s="204">
        <v>643.56</v>
      </c>
      <c r="F143" s="205">
        <v>51317.56</v>
      </c>
      <c r="G143" s="205">
        <v>55593.98</v>
      </c>
      <c r="H143" s="204">
        <v>10455.87</v>
      </c>
      <c r="I143" s="204">
        <v>45138.11</v>
      </c>
      <c r="J143" s="204">
        <v>6426.43</v>
      </c>
      <c r="K143" s="206">
        <v>38711.68</v>
      </c>
    </row>
    <row r="144" spans="1:11" ht="20.25">
      <c r="A144" s="201" t="s">
        <v>199</v>
      </c>
      <c r="B144" s="202" t="s">
        <v>163</v>
      </c>
      <c r="C144" s="203"/>
      <c r="D144" s="203">
        <v>36470</v>
      </c>
      <c r="E144" s="204">
        <v>463.17</v>
      </c>
      <c r="F144" s="205">
        <v>36933.17</v>
      </c>
      <c r="G144" s="205">
        <v>40010.88</v>
      </c>
      <c r="H144" s="204">
        <v>6568.45</v>
      </c>
      <c r="I144" s="204">
        <v>33442.43</v>
      </c>
      <c r="J144" s="204">
        <v>3060.61</v>
      </c>
      <c r="K144" s="206">
        <v>30381.82</v>
      </c>
    </row>
    <row r="145" spans="1:11" ht="14.25">
      <c r="A145" s="207"/>
      <c r="B145" s="208" t="s">
        <v>164</v>
      </c>
      <c r="C145" s="203"/>
      <c r="D145" s="203">
        <v>40525</v>
      </c>
      <c r="E145" s="204">
        <v>514.67</v>
      </c>
      <c r="F145" s="205">
        <v>41039.67</v>
      </c>
      <c r="G145" s="205">
        <v>44459.61</v>
      </c>
      <c r="H145" s="204">
        <v>7662.73</v>
      </c>
      <c r="I145" s="204">
        <v>36796.88</v>
      </c>
      <c r="J145" s="204">
        <v>3924.06</v>
      </c>
      <c r="K145" s="206">
        <v>32872.82</v>
      </c>
    </row>
    <row r="146" spans="1:11" ht="14.25">
      <c r="A146" s="201"/>
      <c r="B146" s="208" t="s">
        <v>165</v>
      </c>
      <c r="C146" s="203">
        <v>1639</v>
      </c>
      <c r="D146" s="203">
        <v>42164</v>
      </c>
      <c r="E146" s="204">
        <v>535.48</v>
      </c>
      <c r="F146" s="205">
        <v>42699.48</v>
      </c>
      <c r="G146" s="205">
        <v>46257.77</v>
      </c>
      <c r="H146" s="204">
        <v>8105.16</v>
      </c>
      <c r="I146" s="204">
        <v>38152.61</v>
      </c>
      <c r="J146" s="204">
        <v>4330.78</v>
      </c>
      <c r="K146" s="206">
        <v>33821.83</v>
      </c>
    </row>
    <row r="147" spans="1:11" ht="14.25">
      <c r="A147" s="201"/>
      <c r="B147" s="208" t="s">
        <v>166</v>
      </c>
      <c r="C147" s="203">
        <v>1639</v>
      </c>
      <c r="D147" s="203">
        <v>43803</v>
      </c>
      <c r="E147" s="204">
        <v>556.3</v>
      </c>
      <c r="F147" s="205">
        <v>44359.3</v>
      </c>
      <c r="G147" s="205">
        <v>48055.93</v>
      </c>
      <c r="H147" s="204">
        <v>8547.73</v>
      </c>
      <c r="I147" s="204">
        <v>39508.2</v>
      </c>
      <c r="J147" s="204">
        <v>4737.46</v>
      </c>
      <c r="K147" s="206">
        <v>34770.74</v>
      </c>
    </row>
    <row r="148" spans="1:11" ht="14.25">
      <c r="A148" s="201"/>
      <c r="B148" s="208" t="s">
        <v>167</v>
      </c>
      <c r="C148" s="203">
        <v>1639</v>
      </c>
      <c r="D148" s="203">
        <v>45442</v>
      </c>
      <c r="E148" s="204">
        <v>577.11</v>
      </c>
      <c r="F148" s="205">
        <v>46019.11</v>
      </c>
      <c r="G148" s="205">
        <v>49854.09</v>
      </c>
      <c r="H148" s="204">
        <v>8990.03</v>
      </c>
      <c r="I148" s="204">
        <v>40864.06</v>
      </c>
      <c r="J148" s="204">
        <v>5144.22</v>
      </c>
      <c r="K148" s="206">
        <v>35719.84</v>
      </c>
    </row>
    <row r="149" spans="1:11" ht="14.25">
      <c r="A149" s="201"/>
      <c r="B149" s="208" t="s">
        <v>168</v>
      </c>
      <c r="C149" s="203">
        <v>1639</v>
      </c>
      <c r="D149" s="203">
        <v>47081</v>
      </c>
      <c r="E149" s="204">
        <v>597.93</v>
      </c>
      <c r="F149" s="205">
        <v>47678.93</v>
      </c>
      <c r="G149" s="205">
        <v>51652.12</v>
      </c>
      <c r="H149" s="204">
        <v>9432.34</v>
      </c>
      <c r="I149" s="204">
        <v>42219.78</v>
      </c>
      <c r="J149" s="204">
        <v>5550.93</v>
      </c>
      <c r="K149" s="206">
        <v>36668.85</v>
      </c>
    </row>
    <row r="150" spans="1:11" ht="14.25">
      <c r="A150" s="201"/>
      <c r="B150" s="208" t="s">
        <v>169</v>
      </c>
      <c r="C150" s="203">
        <v>1639</v>
      </c>
      <c r="D150" s="203">
        <v>48720</v>
      </c>
      <c r="E150" s="204">
        <v>618.74</v>
      </c>
      <c r="F150" s="205">
        <v>49338.74</v>
      </c>
      <c r="G150" s="205">
        <v>53450.28</v>
      </c>
      <c r="H150" s="204">
        <v>9896.74</v>
      </c>
      <c r="I150" s="204">
        <v>43553.54</v>
      </c>
      <c r="J150" s="204">
        <v>5951.06</v>
      </c>
      <c r="K150" s="206">
        <v>37602.48</v>
      </c>
    </row>
    <row r="151" spans="1:11" ht="14.25">
      <c r="A151" s="201"/>
      <c r="B151" s="208" t="s">
        <v>170</v>
      </c>
      <c r="C151" s="203">
        <v>1639</v>
      </c>
      <c r="D151" s="203">
        <v>50359</v>
      </c>
      <c r="E151" s="204">
        <v>639.56</v>
      </c>
      <c r="F151" s="205">
        <v>50998.56</v>
      </c>
      <c r="G151" s="205">
        <v>55248.44</v>
      </c>
      <c r="H151" s="204">
        <v>10366.08</v>
      </c>
      <c r="I151" s="204">
        <v>44882.36</v>
      </c>
      <c r="J151" s="204">
        <v>6349.71</v>
      </c>
      <c r="K151" s="206">
        <v>38532.65</v>
      </c>
    </row>
    <row r="152" spans="1:11" ht="14.25">
      <c r="A152" s="201"/>
      <c r="B152" s="208" t="s">
        <v>171</v>
      </c>
      <c r="C152" s="203">
        <v>1639</v>
      </c>
      <c r="D152" s="203">
        <v>51998</v>
      </c>
      <c r="E152" s="204">
        <v>660.37</v>
      </c>
      <c r="F152" s="205">
        <v>52658.37</v>
      </c>
      <c r="G152" s="205">
        <v>57046.6</v>
      </c>
      <c r="H152" s="204">
        <v>10835.3</v>
      </c>
      <c r="I152" s="204">
        <v>46211.3</v>
      </c>
      <c r="J152" s="204">
        <v>6748.39</v>
      </c>
      <c r="K152" s="206">
        <v>39462.91</v>
      </c>
    </row>
    <row r="153" spans="1:11" ht="14.25">
      <c r="A153" s="201"/>
      <c r="B153" s="208" t="s">
        <v>172</v>
      </c>
      <c r="C153" s="203">
        <v>1639</v>
      </c>
      <c r="D153" s="203">
        <v>53637</v>
      </c>
      <c r="E153" s="204">
        <v>681.19</v>
      </c>
      <c r="F153" s="205">
        <v>54318.19</v>
      </c>
      <c r="G153" s="205">
        <v>58844.76</v>
      </c>
      <c r="H153" s="204">
        <v>11305.03</v>
      </c>
      <c r="I153" s="204">
        <v>47539.73</v>
      </c>
      <c r="J153" s="204">
        <v>7146.92</v>
      </c>
      <c r="K153" s="206">
        <v>40392.81</v>
      </c>
    </row>
    <row r="154" spans="1:11" ht="14.25">
      <c r="A154" s="201" t="s">
        <v>200</v>
      </c>
      <c r="B154" s="208" t="s">
        <v>173</v>
      </c>
      <c r="C154" s="203"/>
      <c r="D154" s="203">
        <v>55276</v>
      </c>
      <c r="E154" s="204">
        <v>702.01</v>
      </c>
      <c r="F154" s="205">
        <v>55978.01</v>
      </c>
      <c r="G154" s="205">
        <v>60642.79</v>
      </c>
      <c r="H154" s="204">
        <v>11531.27</v>
      </c>
      <c r="I154" s="204">
        <v>49111.52</v>
      </c>
      <c r="J154" s="204">
        <v>7618.46</v>
      </c>
      <c r="K154" s="206">
        <v>41493.06</v>
      </c>
    </row>
    <row r="155" spans="1:11" ht="14.25">
      <c r="A155" s="201"/>
      <c r="B155" s="208" t="s">
        <v>174</v>
      </c>
      <c r="C155" s="203">
        <v>1639</v>
      </c>
      <c r="D155" s="203">
        <v>56915</v>
      </c>
      <c r="E155" s="204">
        <v>722.82</v>
      </c>
      <c r="F155" s="205">
        <v>57637.82</v>
      </c>
      <c r="G155" s="205">
        <v>62440.95</v>
      </c>
      <c r="H155" s="204">
        <v>11925.09</v>
      </c>
      <c r="I155" s="204">
        <v>50515.86</v>
      </c>
      <c r="J155" s="204">
        <v>8039.76</v>
      </c>
      <c r="K155" s="206">
        <v>42476.1</v>
      </c>
    </row>
    <row r="156" spans="1:11" ht="14.25">
      <c r="A156" s="201" t="s">
        <v>201</v>
      </c>
      <c r="B156" s="208" t="s">
        <v>175</v>
      </c>
      <c r="C156" s="203">
        <v>1639</v>
      </c>
      <c r="D156" s="203">
        <v>58554</v>
      </c>
      <c r="E156" s="204">
        <v>743.64</v>
      </c>
      <c r="F156" s="205">
        <v>59297.64</v>
      </c>
      <c r="G156" s="205">
        <v>64239.11</v>
      </c>
      <c r="H156" s="204">
        <v>12319.03</v>
      </c>
      <c r="I156" s="204">
        <v>51920.08</v>
      </c>
      <c r="J156" s="204">
        <v>8461.02</v>
      </c>
      <c r="K156" s="206">
        <v>43459.06</v>
      </c>
    </row>
    <row r="157" spans="1:11" ht="15.75">
      <c r="A157" s="201" t="s">
        <v>202</v>
      </c>
      <c r="B157" s="210" t="s">
        <v>203</v>
      </c>
      <c r="C157" s="203">
        <v>1110</v>
      </c>
      <c r="D157" s="203">
        <v>59664</v>
      </c>
      <c r="E157" s="204">
        <v>757.73</v>
      </c>
      <c r="F157" s="205">
        <v>60421.73</v>
      </c>
      <c r="G157" s="205">
        <v>65456.82</v>
      </c>
      <c r="H157" s="204">
        <v>12585.7</v>
      </c>
      <c r="I157" s="204">
        <v>52871.12</v>
      </c>
      <c r="J157" s="204">
        <v>8746.34</v>
      </c>
      <c r="K157" s="206">
        <v>44124.78</v>
      </c>
    </row>
    <row r="158" spans="1:11" ht="14.25">
      <c r="A158" s="201" t="s">
        <v>204</v>
      </c>
      <c r="B158" s="208" t="s">
        <v>164</v>
      </c>
      <c r="C158" s="203"/>
      <c r="D158" s="203">
        <v>44978</v>
      </c>
      <c r="E158" s="204">
        <v>571.22</v>
      </c>
      <c r="F158" s="205">
        <v>45549.22</v>
      </c>
      <c r="G158" s="205">
        <v>49345.01</v>
      </c>
      <c r="H158" s="204">
        <v>8864.9</v>
      </c>
      <c r="I158" s="204">
        <v>40480.11</v>
      </c>
      <c r="J158" s="204">
        <v>5029.03</v>
      </c>
      <c r="K158" s="206">
        <v>35451.08</v>
      </c>
    </row>
    <row r="159" spans="1:11" ht="14.25">
      <c r="A159" s="201"/>
      <c r="B159" s="208" t="s">
        <v>165</v>
      </c>
      <c r="C159" s="203">
        <v>2102</v>
      </c>
      <c r="D159" s="203">
        <v>47080</v>
      </c>
      <c r="E159" s="204">
        <v>597.92</v>
      </c>
      <c r="F159" s="205">
        <v>47677.92</v>
      </c>
      <c r="G159" s="205">
        <v>51651.08</v>
      </c>
      <c r="H159" s="204">
        <v>9432.06</v>
      </c>
      <c r="I159" s="204">
        <v>42219.02</v>
      </c>
      <c r="J159" s="204">
        <v>5550.71</v>
      </c>
      <c r="K159" s="206">
        <v>36668.31</v>
      </c>
    </row>
    <row r="160" spans="1:11" ht="14.25">
      <c r="A160" s="201"/>
      <c r="B160" s="208" t="s">
        <v>166</v>
      </c>
      <c r="C160" s="203">
        <v>2102</v>
      </c>
      <c r="D160" s="203">
        <v>49182</v>
      </c>
      <c r="E160" s="204">
        <v>624.61</v>
      </c>
      <c r="F160" s="205">
        <v>49806.61</v>
      </c>
      <c r="G160" s="205">
        <v>53957.15</v>
      </c>
      <c r="H160" s="204">
        <v>10029.11</v>
      </c>
      <c r="I160" s="204">
        <v>43928.04</v>
      </c>
      <c r="J160" s="204">
        <v>6063.41</v>
      </c>
      <c r="K160" s="206">
        <v>37864.63</v>
      </c>
    </row>
    <row r="161" spans="1:11" ht="14.25">
      <c r="A161" s="201"/>
      <c r="B161" s="208" t="s">
        <v>167</v>
      </c>
      <c r="C161" s="203">
        <v>2102</v>
      </c>
      <c r="D161" s="203">
        <v>51284</v>
      </c>
      <c r="E161" s="204">
        <v>651.31</v>
      </c>
      <c r="F161" s="205">
        <v>51935.31</v>
      </c>
      <c r="G161" s="205">
        <v>56263.22</v>
      </c>
      <c r="H161" s="204">
        <v>10630.97</v>
      </c>
      <c r="I161" s="204">
        <v>45632.25</v>
      </c>
      <c r="J161" s="204">
        <v>6574.68</v>
      </c>
      <c r="K161" s="206">
        <v>39057.57</v>
      </c>
    </row>
    <row r="162" spans="1:11" ht="14.25">
      <c r="A162" s="201"/>
      <c r="B162" s="208" t="s">
        <v>168</v>
      </c>
      <c r="C162" s="203">
        <v>2102</v>
      </c>
      <c r="D162" s="203">
        <v>53386</v>
      </c>
      <c r="E162" s="204">
        <v>678</v>
      </c>
      <c r="F162" s="205">
        <v>54064</v>
      </c>
      <c r="G162" s="205">
        <v>58569.29</v>
      </c>
      <c r="H162" s="204">
        <v>11232.7</v>
      </c>
      <c r="I162" s="204">
        <v>47336.59</v>
      </c>
      <c r="J162" s="204">
        <v>7085.98</v>
      </c>
      <c r="K162" s="206">
        <v>40250.61</v>
      </c>
    </row>
    <row r="163" spans="1:11" ht="14.25">
      <c r="A163" s="201"/>
      <c r="B163" s="208" t="s">
        <v>169</v>
      </c>
      <c r="C163" s="203">
        <v>2102</v>
      </c>
      <c r="D163" s="203">
        <v>55488</v>
      </c>
      <c r="E163" s="204">
        <v>704.7</v>
      </c>
      <c r="F163" s="205">
        <v>56192.7</v>
      </c>
      <c r="G163" s="205">
        <v>60875.49</v>
      </c>
      <c r="H163" s="204">
        <v>11582.24</v>
      </c>
      <c r="I163" s="204">
        <v>49293.25</v>
      </c>
      <c r="J163" s="204">
        <v>7672.98</v>
      </c>
      <c r="K163" s="206">
        <v>41620.27</v>
      </c>
    </row>
    <row r="164" spans="1:11" ht="14.25">
      <c r="A164" s="201"/>
      <c r="B164" s="208" t="s">
        <v>170</v>
      </c>
      <c r="C164" s="203">
        <v>2102</v>
      </c>
      <c r="D164" s="203">
        <v>57590</v>
      </c>
      <c r="E164" s="204">
        <v>731.39</v>
      </c>
      <c r="F164" s="205">
        <v>58321.39</v>
      </c>
      <c r="G164" s="205">
        <v>63181.56</v>
      </c>
      <c r="H164" s="204">
        <v>12087.38</v>
      </c>
      <c r="I164" s="204">
        <v>51094.18</v>
      </c>
      <c r="J164" s="204">
        <v>8213.25</v>
      </c>
      <c r="K164" s="206">
        <v>42880.93</v>
      </c>
    </row>
    <row r="165" spans="1:11" ht="14.25">
      <c r="A165" s="201"/>
      <c r="B165" s="208" t="s">
        <v>171</v>
      </c>
      <c r="C165" s="203">
        <v>2102</v>
      </c>
      <c r="D165" s="203">
        <v>59692</v>
      </c>
      <c r="E165" s="204">
        <v>758.09</v>
      </c>
      <c r="F165" s="205">
        <v>60450.09</v>
      </c>
      <c r="G165" s="205">
        <v>65487.63</v>
      </c>
      <c r="H165" s="204">
        <v>12592.65</v>
      </c>
      <c r="I165" s="204">
        <v>52894.98</v>
      </c>
      <c r="J165" s="204">
        <v>8753.49</v>
      </c>
      <c r="K165" s="206">
        <v>44141.49</v>
      </c>
    </row>
    <row r="166" spans="1:11" ht="14.25">
      <c r="A166" s="201" t="s">
        <v>205</v>
      </c>
      <c r="B166" s="208" t="s">
        <v>172</v>
      </c>
      <c r="C166" s="203">
        <v>2102</v>
      </c>
      <c r="D166" s="203">
        <v>61794</v>
      </c>
      <c r="E166" s="204">
        <v>784.78</v>
      </c>
      <c r="F166" s="205">
        <v>62578.78</v>
      </c>
      <c r="G166" s="205">
        <v>67793.7</v>
      </c>
      <c r="H166" s="204">
        <v>13097.66</v>
      </c>
      <c r="I166" s="204">
        <v>54696.04</v>
      </c>
      <c r="J166" s="204">
        <v>9293.81</v>
      </c>
      <c r="K166" s="206">
        <v>45402.23</v>
      </c>
    </row>
    <row r="167" spans="1:11" ht="14.25">
      <c r="A167" s="201"/>
      <c r="B167" s="208" t="s">
        <v>173</v>
      </c>
      <c r="C167" s="203">
        <v>2102</v>
      </c>
      <c r="D167" s="203">
        <v>63896</v>
      </c>
      <c r="E167" s="204">
        <v>811.48</v>
      </c>
      <c r="F167" s="205">
        <v>64707.48</v>
      </c>
      <c r="G167" s="205">
        <v>70099.77</v>
      </c>
      <c r="H167" s="204">
        <v>13602.81</v>
      </c>
      <c r="I167" s="204">
        <v>56496.96</v>
      </c>
      <c r="J167" s="204">
        <v>9834.09</v>
      </c>
      <c r="K167" s="206">
        <v>46662.87</v>
      </c>
    </row>
    <row r="168" spans="1:11" ht="15.75">
      <c r="A168" s="201" t="s">
        <v>206</v>
      </c>
      <c r="B168" s="208" t="s">
        <v>207</v>
      </c>
      <c r="C168" s="203">
        <v>1275</v>
      </c>
      <c r="D168" s="203">
        <v>63069</v>
      </c>
      <c r="E168" s="204">
        <v>800.98</v>
      </c>
      <c r="F168" s="205">
        <v>63869.98</v>
      </c>
      <c r="G168" s="205">
        <v>69192.5</v>
      </c>
      <c r="H168" s="204">
        <v>13404.05</v>
      </c>
      <c r="I168" s="204">
        <v>55788.45</v>
      </c>
      <c r="J168" s="204">
        <v>9621.54</v>
      </c>
      <c r="K168" s="206">
        <v>46166.91</v>
      </c>
    </row>
    <row r="169" spans="1:11" ht="15.75">
      <c r="A169" s="201" t="s">
        <v>208</v>
      </c>
      <c r="B169" s="208" t="s">
        <v>209</v>
      </c>
      <c r="C169" s="203">
        <v>1870</v>
      </c>
      <c r="D169" s="203">
        <v>65766</v>
      </c>
      <c r="E169" s="204">
        <v>835.23</v>
      </c>
      <c r="F169" s="205">
        <v>66601.23</v>
      </c>
      <c r="G169" s="205">
        <v>72151.3</v>
      </c>
      <c r="H169" s="204">
        <v>14052.02</v>
      </c>
      <c r="I169" s="204">
        <v>58099.28</v>
      </c>
      <c r="J169" s="204">
        <v>10314.78</v>
      </c>
      <c r="K169" s="206">
        <v>47784.5</v>
      </c>
    </row>
    <row r="170" spans="1:11" ht="20.25">
      <c r="A170" s="201" t="s">
        <v>210</v>
      </c>
      <c r="B170" s="202" t="s">
        <v>211</v>
      </c>
      <c r="C170" s="203"/>
      <c r="D170" s="203">
        <v>47931</v>
      </c>
      <c r="E170" s="204">
        <v>608.72</v>
      </c>
      <c r="F170" s="205">
        <v>48539.72</v>
      </c>
      <c r="G170" s="205">
        <v>52584.74</v>
      </c>
      <c r="H170" s="204">
        <v>9670.7</v>
      </c>
      <c r="I170" s="204">
        <v>42914.04</v>
      </c>
      <c r="J170" s="204">
        <v>5759.21</v>
      </c>
      <c r="K170" s="206">
        <v>37154.83</v>
      </c>
    </row>
    <row r="171" spans="1:11" ht="14.25">
      <c r="A171" s="207"/>
      <c r="B171" s="208" t="s">
        <v>164</v>
      </c>
      <c r="C171" s="203"/>
      <c r="D171" s="203">
        <v>53258</v>
      </c>
      <c r="E171" s="204">
        <v>676.38</v>
      </c>
      <c r="F171" s="205">
        <v>53934.38</v>
      </c>
      <c r="G171" s="205">
        <v>58428.89</v>
      </c>
      <c r="H171" s="204">
        <v>11196.49</v>
      </c>
      <c r="I171" s="204">
        <v>47232.4</v>
      </c>
      <c r="J171" s="204">
        <v>7054.72</v>
      </c>
      <c r="K171" s="206">
        <v>40177.68</v>
      </c>
    </row>
    <row r="172" spans="1:11" ht="14.25">
      <c r="A172" s="201"/>
      <c r="B172" s="208" t="s">
        <v>165</v>
      </c>
      <c r="C172" s="203">
        <v>2102</v>
      </c>
      <c r="D172" s="203">
        <v>55360</v>
      </c>
      <c r="E172" s="204">
        <v>703.07</v>
      </c>
      <c r="F172" s="205">
        <v>56063.07</v>
      </c>
      <c r="G172" s="205">
        <v>60734.96</v>
      </c>
      <c r="H172" s="204">
        <v>11551.61</v>
      </c>
      <c r="I172" s="204">
        <v>49183.35</v>
      </c>
      <c r="J172" s="204">
        <v>7640.01</v>
      </c>
      <c r="K172" s="206">
        <v>41543.34</v>
      </c>
    </row>
    <row r="173" spans="1:11" ht="14.25">
      <c r="A173" s="201"/>
      <c r="B173" s="208" t="s">
        <v>166</v>
      </c>
      <c r="C173" s="203">
        <v>2102</v>
      </c>
      <c r="D173" s="203">
        <v>57462</v>
      </c>
      <c r="E173" s="204">
        <v>729.77</v>
      </c>
      <c r="F173" s="205">
        <v>58191.77</v>
      </c>
      <c r="G173" s="205">
        <v>63041.03</v>
      </c>
      <c r="H173" s="204">
        <v>12056.75</v>
      </c>
      <c r="I173" s="204">
        <v>50984.28</v>
      </c>
      <c r="J173" s="204">
        <v>8180.28</v>
      </c>
      <c r="K173" s="206">
        <v>42804</v>
      </c>
    </row>
    <row r="174" spans="1:11" ht="14.25">
      <c r="A174" s="201"/>
      <c r="B174" s="208" t="s">
        <v>167</v>
      </c>
      <c r="C174" s="203">
        <v>2102</v>
      </c>
      <c r="D174" s="203">
        <v>59564</v>
      </c>
      <c r="E174" s="204">
        <v>756.46</v>
      </c>
      <c r="F174" s="205">
        <v>60320.46</v>
      </c>
      <c r="G174" s="205">
        <v>65347.23</v>
      </c>
      <c r="H174" s="204">
        <v>12561.78</v>
      </c>
      <c r="I174" s="204">
        <v>52785.45</v>
      </c>
      <c r="J174" s="204">
        <v>8720.64</v>
      </c>
      <c r="K174" s="206">
        <v>44064.81</v>
      </c>
    </row>
    <row r="175" spans="1:11" ht="14.25">
      <c r="A175" s="201"/>
      <c r="B175" s="208" t="s">
        <v>168</v>
      </c>
      <c r="C175" s="203">
        <v>2102</v>
      </c>
      <c r="D175" s="203">
        <v>61666</v>
      </c>
      <c r="E175" s="204">
        <v>783.16</v>
      </c>
      <c r="F175" s="205">
        <v>62449.16</v>
      </c>
      <c r="G175" s="205">
        <v>67653.3</v>
      </c>
      <c r="H175" s="204">
        <v>13066.79</v>
      </c>
      <c r="I175" s="204">
        <v>54586.51</v>
      </c>
      <c r="J175" s="204">
        <v>9260.95</v>
      </c>
      <c r="K175" s="206">
        <v>45325.56</v>
      </c>
    </row>
    <row r="176" spans="1:11" ht="14.25">
      <c r="A176" s="201"/>
      <c r="B176" s="208" t="s">
        <v>169</v>
      </c>
      <c r="C176" s="203">
        <v>2102</v>
      </c>
      <c r="D176" s="203">
        <v>63768</v>
      </c>
      <c r="E176" s="204">
        <v>809.85</v>
      </c>
      <c r="F176" s="205">
        <v>64577.85</v>
      </c>
      <c r="G176" s="205">
        <v>69959.37</v>
      </c>
      <c r="H176" s="204">
        <v>13571.93</v>
      </c>
      <c r="I176" s="204">
        <v>56387.44</v>
      </c>
      <c r="J176" s="204">
        <v>9801.23</v>
      </c>
      <c r="K176" s="206">
        <v>46586.21</v>
      </c>
    </row>
    <row r="177" spans="1:11" ht="14.25">
      <c r="A177" s="201"/>
      <c r="B177" s="208" t="s">
        <v>170</v>
      </c>
      <c r="C177" s="203">
        <v>2102</v>
      </c>
      <c r="D177" s="203">
        <v>65870</v>
      </c>
      <c r="E177" s="204">
        <v>836.55</v>
      </c>
      <c r="F177" s="205">
        <v>66706.55</v>
      </c>
      <c r="G177" s="205">
        <v>72265.44</v>
      </c>
      <c r="H177" s="204">
        <v>14077.2</v>
      </c>
      <c r="I177" s="204">
        <v>58188.24</v>
      </c>
      <c r="J177" s="204">
        <v>10341.47</v>
      </c>
      <c r="K177" s="206">
        <v>47846.77</v>
      </c>
    </row>
    <row r="178" spans="1:11" ht="14.25">
      <c r="A178" s="201" t="s">
        <v>212</v>
      </c>
      <c r="B178" s="208" t="s">
        <v>171</v>
      </c>
      <c r="C178" s="203">
        <v>2102</v>
      </c>
      <c r="D178" s="203">
        <v>67972</v>
      </c>
      <c r="E178" s="204">
        <v>863.24</v>
      </c>
      <c r="F178" s="205">
        <v>68835.24</v>
      </c>
      <c r="G178" s="205">
        <v>74571.51</v>
      </c>
      <c r="H178" s="204">
        <v>14582.34</v>
      </c>
      <c r="I178" s="204">
        <v>59989.17</v>
      </c>
      <c r="J178" s="204">
        <v>10881.75</v>
      </c>
      <c r="K178" s="206">
        <v>49107.42</v>
      </c>
    </row>
    <row r="179" spans="1:11" ht="14.25">
      <c r="A179" s="201" t="s">
        <v>213</v>
      </c>
      <c r="B179" s="208" t="s">
        <v>172</v>
      </c>
      <c r="C179" s="203">
        <v>2102</v>
      </c>
      <c r="D179" s="203">
        <v>70074</v>
      </c>
      <c r="E179" s="204">
        <v>889.94</v>
      </c>
      <c r="F179" s="205">
        <v>70963.94</v>
      </c>
      <c r="G179" s="205">
        <v>76877.58</v>
      </c>
      <c r="H179" s="204">
        <v>15087.36</v>
      </c>
      <c r="I179" s="204">
        <v>61790.22</v>
      </c>
      <c r="J179" s="204">
        <v>11511.58</v>
      </c>
      <c r="K179" s="206">
        <v>50278.64</v>
      </c>
    </row>
    <row r="180" spans="1:11" ht="15.75">
      <c r="A180" s="201" t="s">
        <v>214</v>
      </c>
      <c r="B180" s="208" t="s">
        <v>207</v>
      </c>
      <c r="C180" s="203">
        <v>1751</v>
      </c>
      <c r="D180" s="203">
        <v>71825</v>
      </c>
      <c r="E180" s="204">
        <v>912.18</v>
      </c>
      <c r="F180" s="205">
        <v>72737.18</v>
      </c>
      <c r="G180" s="205">
        <v>78798.59</v>
      </c>
      <c r="H180" s="204">
        <v>15508.08</v>
      </c>
      <c r="I180" s="204">
        <v>63290.51</v>
      </c>
      <c r="J180" s="204">
        <v>12036.68</v>
      </c>
      <c r="K180" s="206">
        <v>51253.83</v>
      </c>
    </row>
    <row r="181" spans="1:11" ht="14.25">
      <c r="A181" s="201" t="s">
        <v>215</v>
      </c>
      <c r="B181" s="208" t="s">
        <v>164</v>
      </c>
      <c r="C181" s="203"/>
      <c r="D181" s="203">
        <v>57077</v>
      </c>
      <c r="E181" s="204">
        <v>724.88</v>
      </c>
      <c r="F181" s="205">
        <v>57801.88</v>
      </c>
      <c r="G181" s="205">
        <v>62618.66</v>
      </c>
      <c r="H181" s="204">
        <v>11964.08</v>
      </c>
      <c r="I181" s="204">
        <v>50654.58</v>
      </c>
      <c r="J181" s="204">
        <v>8081.37</v>
      </c>
      <c r="K181" s="206">
        <v>42573.21</v>
      </c>
    </row>
    <row r="182" spans="1:11" ht="14.25">
      <c r="A182" s="201"/>
      <c r="B182" s="208" t="s">
        <v>165</v>
      </c>
      <c r="C182" s="203">
        <v>2458</v>
      </c>
      <c r="D182" s="203">
        <v>59535</v>
      </c>
      <c r="E182" s="204">
        <v>756.09</v>
      </c>
      <c r="F182" s="205">
        <v>60291.09</v>
      </c>
      <c r="G182" s="205">
        <v>65315.38</v>
      </c>
      <c r="H182" s="204">
        <v>12554.92</v>
      </c>
      <c r="I182" s="204">
        <v>52760.46</v>
      </c>
      <c r="J182" s="204">
        <v>8713.14</v>
      </c>
      <c r="K182" s="206">
        <v>44047.32</v>
      </c>
    </row>
    <row r="183" spans="1:11" ht="14.25">
      <c r="A183" s="201"/>
      <c r="B183" s="208" t="s">
        <v>166</v>
      </c>
      <c r="C183" s="203">
        <v>2458</v>
      </c>
      <c r="D183" s="203">
        <v>61993</v>
      </c>
      <c r="E183" s="204">
        <v>787.31</v>
      </c>
      <c r="F183" s="205">
        <v>62780.31</v>
      </c>
      <c r="G183" s="205">
        <v>68011.97</v>
      </c>
      <c r="H183" s="204">
        <v>13145.38</v>
      </c>
      <c r="I183" s="204">
        <v>54866.59</v>
      </c>
      <c r="J183" s="204">
        <v>9344.98</v>
      </c>
      <c r="K183" s="206">
        <v>45521.61</v>
      </c>
    </row>
    <row r="184" spans="1:11" ht="14.25">
      <c r="A184" s="201"/>
      <c r="B184" s="208" t="s">
        <v>167</v>
      </c>
      <c r="C184" s="203">
        <v>2458</v>
      </c>
      <c r="D184" s="203">
        <v>64451</v>
      </c>
      <c r="E184" s="204">
        <v>818.53</v>
      </c>
      <c r="F184" s="205">
        <v>65269.53</v>
      </c>
      <c r="G184" s="205">
        <v>70708.69</v>
      </c>
      <c r="H184" s="204">
        <v>13736.09</v>
      </c>
      <c r="I184" s="204">
        <v>56972.6</v>
      </c>
      <c r="J184" s="204">
        <v>9976.78</v>
      </c>
      <c r="K184" s="206">
        <v>46995.82</v>
      </c>
    </row>
    <row r="185" spans="1:11" ht="14.25">
      <c r="A185" s="201"/>
      <c r="B185" s="208" t="s">
        <v>168</v>
      </c>
      <c r="C185" s="203">
        <v>2458</v>
      </c>
      <c r="D185" s="203">
        <v>66909</v>
      </c>
      <c r="E185" s="204">
        <v>849.74</v>
      </c>
      <c r="F185" s="205">
        <v>67758.74</v>
      </c>
      <c r="G185" s="205">
        <v>73405.28</v>
      </c>
      <c r="H185" s="204">
        <v>14326.79</v>
      </c>
      <c r="I185" s="204">
        <v>59078.49</v>
      </c>
      <c r="J185" s="204">
        <v>10608.55</v>
      </c>
      <c r="K185" s="206">
        <v>48469.94</v>
      </c>
    </row>
    <row r="186" spans="1:11" ht="14.25">
      <c r="A186" s="201"/>
      <c r="B186" s="208" t="s">
        <v>169</v>
      </c>
      <c r="C186" s="203">
        <v>2458</v>
      </c>
      <c r="D186" s="203">
        <v>69367</v>
      </c>
      <c r="E186" s="204">
        <v>880.96</v>
      </c>
      <c r="F186" s="205">
        <v>70247.96</v>
      </c>
      <c r="G186" s="205">
        <v>76102</v>
      </c>
      <c r="H186" s="204">
        <v>14917.5</v>
      </c>
      <c r="I186" s="204">
        <v>61184.5</v>
      </c>
      <c r="J186" s="204">
        <v>11299.58</v>
      </c>
      <c r="K186" s="206">
        <v>49884.92</v>
      </c>
    </row>
    <row r="187" spans="1:11" ht="14.25">
      <c r="A187" s="201"/>
      <c r="B187" s="208" t="s">
        <v>170</v>
      </c>
      <c r="C187" s="203">
        <v>2458</v>
      </c>
      <c r="D187" s="203">
        <v>71825</v>
      </c>
      <c r="E187" s="204">
        <v>912.18</v>
      </c>
      <c r="F187" s="205">
        <v>72737.18</v>
      </c>
      <c r="G187" s="205">
        <v>78798.59</v>
      </c>
      <c r="H187" s="204">
        <v>15508.08</v>
      </c>
      <c r="I187" s="204">
        <v>63290.51</v>
      </c>
      <c r="J187" s="204">
        <v>12036.68</v>
      </c>
      <c r="K187" s="206">
        <v>51253.83</v>
      </c>
    </row>
    <row r="188" spans="1:11" ht="14.25">
      <c r="A188" s="201" t="s">
        <v>216</v>
      </c>
      <c r="B188" s="208" t="s">
        <v>171</v>
      </c>
      <c r="C188" s="203">
        <v>2458</v>
      </c>
      <c r="D188" s="203">
        <v>74283</v>
      </c>
      <c r="E188" s="204">
        <v>943.39</v>
      </c>
      <c r="F188" s="205">
        <v>75226.39</v>
      </c>
      <c r="G188" s="205">
        <v>81495.31</v>
      </c>
      <c r="H188" s="204">
        <v>16098.92</v>
      </c>
      <c r="I188" s="204">
        <v>65396.39</v>
      </c>
      <c r="J188" s="204">
        <v>12773.74</v>
      </c>
      <c r="K188" s="206">
        <v>52622.65</v>
      </c>
    </row>
    <row r="189" spans="1:11" ht="14.25">
      <c r="A189" s="201" t="s">
        <v>217</v>
      </c>
      <c r="B189" s="208" t="s">
        <v>172</v>
      </c>
      <c r="C189" s="203">
        <v>2458</v>
      </c>
      <c r="D189" s="203">
        <v>76741</v>
      </c>
      <c r="E189" s="204">
        <v>974.61</v>
      </c>
      <c r="F189" s="205">
        <v>77715.61</v>
      </c>
      <c r="G189" s="205">
        <v>84191.9</v>
      </c>
      <c r="H189" s="204">
        <v>16689.5</v>
      </c>
      <c r="I189" s="204">
        <v>67502.4</v>
      </c>
      <c r="J189" s="204">
        <v>13510.84</v>
      </c>
      <c r="K189" s="206">
        <v>53991.56</v>
      </c>
    </row>
    <row r="190" spans="1:11" ht="14.25">
      <c r="A190" s="201" t="s">
        <v>218</v>
      </c>
      <c r="B190" s="208" t="s">
        <v>164</v>
      </c>
      <c r="C190" s="203"/>
      <c r="D190" s="203">
        <v>64713</v>
      </c>
      <c r="E190" s="204">
        <v>821.86</v>
      </c>
      <c r="F190" s="205">
        <v>65534.86</v>
      </c>
      <c r="G190" s="205">
        <v>70996.12</v>
      </c>
      <c r="H190" s="204">
        <v>13799.02</v>
      </c>
      <c r="I190" s="204">
        <v>57197.1</v>
      </c>
      <c r="J190" s="204">
        <v>10044.13</v>
      </c>
      <c r="K190" s="206">
        <v>47152.97</v>
      </c>
    </row>
    <row r="191" spans="1:11" ht="14.25">
      <c r="A191" s="201"/>
      <c r="B191" s="208" t="s">
        <v>165</v>
      </c>
      <c r="C191" s="203">
        <v>2620</v>
      </c>
      <c r="D191" s="203">
        <v>67333</v>
      </c>
      <c r="E191" s="204">
        <v>855.13</v>
      </c>
      <c r="F191" s="205">
        <v>68188.13</v>
      </c>
      <c r="G191" s="205">
        <v>73870.42</v>
      </c>
      <c r="H191" s="204">
        <v>14428.73</v>
      </c>
      <c r="I191" s="204">
        <v>59441.69</v>
      </c>
      <c r="J191" s="204">
        <v>10717.51</v>
      </c>
      <c r="K191" s="206">
        <v>48724.18</v>
      </c>
    </row>
    <row r="192" spans="1:11" ht="14.25">
      <c r="A192" s="201"/>
      <c r="B192" s="208" t="s">
        <v>166</v>
      </c>
      <c r="C192" s="203">
        <v>2620</v>
      </c>
      <c r="D192" s="203">
        <v>69953</v>
      </c>
      <c r="E192" s="204">
        <v>888.4</v>
      </c>
      <c r="F192" s="205">
        <v>70841.4</v>
      </c>
      <c r="G192" s="205">
        <v>76744.85</v>
      </c>
      <c r="H192" s="204">
        <v>15058.32</v>
      </c>
      <c r="I192" s="204">
        <v>61686.53</v>
      </c>
      <c r="J192" s="204">
        <v>11475.29</v>
      </c>
      <c r="K192" s="206">
        <v>50211.24</v>
      </c>
    </row>
    <row r="193" spans="1:11" ht="14.25">
      <c r="A193" s="201"/>
      <c r="B193" s="208" t="s">
        <v>167</v>
      </c>
      <c r="C193" s="203">
        <v>2620</v>
      </c>
      <c r="D193" s="203">
        <v>72573</v>
      </c>
      <c r="E193" s="204">
        <v>921.68</v>
      </c>
      <c r="F193" s="205">
        <v>73494.68</v>
      </c>
      <c r="G193" s="205">
        <v>79619.28</v>
      </c>
      <c r="H193" s="204">
        <v>15687.9</v>
      </c>
      <c r="I193" s="204">
        <v>63931.38</v>
      </c>
      <c r="J193" s="204">
        <v>12260.98</v>
      </c>
      <c r="K193" s="206">
        <v>51670.4</v>
      </c>
    </row>
    <row r="194" spans="1:11" ht="14.25">
      <c r="A194" s="201"/>
      <c r="B194" s="208" t="s">
        <v>168</v>
      </c>
      <c r="C194" s="203">
        <v>2620</v>
      </c>
      <c r="D194" s="203">
        <v>75193</v>
      </c>
      <c r="E194" s="204">
        <v>954.95</v>
      </c>
      <c r="F194" s="205">
        <v>76147.95</v>
      </c>
      <c r="G194" s="205">
        <v>82493.58</v>
      </c>
      <c r="H194" s="204">
        <v>16317.48</v>
      </c>
      <c r="I194" s="204">
        <v>66176.1</v>
      </c>
      <c r="J194" s="204">
        <v>13046.64</v>
      </c>
      <c r="K194" s="206">
        <v>53129.46</v>
      </c>
    </row>
    <row r="195" spans="1:11" ht="14.25">
      <c r="A195" s="201"/>
      <c r="B195" s="208" t="s">
        <v>169</v>
      </c>
      <c r="C195" s="203">
        <v>2620</v>
      </c>
      <c r="D195" s="203">
        <v>77813</v>
      </c>
      <c r="E195" s="204">
        <v>988.23</v>
      </c>
      <c r="F195" s="205">
        <v>78801.23</v>
      </c>
      <c r="G195" s="205">
        <v>85368.01</v>
      </c>
      <c r="H195" s="204">
        <v>16947.06</v>
      </c>
      <c r="I195" s="204">
        <v>68420.95</v>
      </c>
      <c r="J195" s="204">
        <v>13832.33</v>
      </c>
      <c r="K195" s="206">
        <v>54588.62</v>
      </c>
    </row>
    <row r="196" spans="1:11" ht="14.25">
      <c r="A196" s="201" t="s">
        <v>219</v>
      </c>
      <c r="B196" s="208" t="s">
        <v>170</v>
      </c>
      <c r="C196" s="203">
        <v>2620</v>
      </c>
      <c r="D196" s="203">
        <v>80433</v>
      </c>
      <c r="E196" s="204">
        <v>1021.5</v>
      </c>
      <c r="F196" s="205">
        <v>81454.5</v>
      </c>
      <c r="G196" s="205">
        <v>88242.44</v>
      </c>
      <c r="H196" s="204">
        <v>17576.77</v>
      </c>
      <c r="I196" s="204">
        <v>70665.67</v>
      </c>
      <c r="J196" s="204">
        <v>14617.98</v>
      </c>
      <c r="K196" s="206">
        <v>56047.69</v>
      </c>
    </row>
    <row r="197" spans="1:11" ht="14.25">
      <c r="A197" s="201" t="s">
        <v>220</v>
      </c>
      <c r="B197" s="208" t="s">
        <v>171</v>
      </c>
      <c r="C197" s="203">
        <v>2620</v>
      </c>
      <c r="D197" s="203">
        <v>83053</v>
      </c>
      <c r="E197" s="204">
        <v>1054.77</v>
      </c>
      <c r="F197" s="205">
        <v>84107.77</v>
      </c>
      <c r="G197" s="205">
        <v>91116.74</v>
      </c>
      <c r="H197" s="204">
        <v>18206.36</v>
      </c>
      <c r="I197" s="204">
        <v>72910.38</v>
      </c>
      <c r="J197" s="204">
        <v>15403.63</v>
      </c>
      <c r="K197" s="206">
        <v>57506.75</v>
      </c>
    </row>
    <row r="198" spans="1:11" ht="14.25">
      <c r="A198" s="201" t="s">
        <v>221</v>
      </c>
      <c r="B198" s="208" t="s">
        <v>164</v>
      </c>
      <c r="C198" s="203"/>
      <c r="D198" s="203">
        <v>71020</v>
      </c>
      <c r="E198" s="204">
        <v>901.95</v>
      </c>
      <c r="F198" s="205">
        <v>71921.95</v>
      </c>
      <c r="G198" s="205">
        <v>77915.5</v>
      </c>
      <c r="H198" s="204">
        <v>15314.73</v>
      </c>
      <c r="I198" s="204">
        <v>62600.77</v>
      </c>
      <c r="J198" s="204">
        <v>11795.27</v>
      </c>
      <c r="K198" s="206">
        <v>50805.5</v>
      </c>
    </row>
    <row r="199" spans="1:11" ht="14.25">
      <c r="A199" s="201"/>
      <c r="B199" s="208" t="s">
        <v>165</v>
      </c>
      <c r="C199" s="203">
        <v>2620</v>
      </c>
      <c r="D199" s="203">
        <v>73640</v>
      </c>
      <c r="E199" s="204">
        <v>935.23</v>
      </c>
      <c r="F199" s="205">
        <v>74575.23</v>
      </c>
      <c r="G199" s="205">
        <v>80789.8</v>
      </c>
      <c r="H199" s="204">
        <v>15944.31</v>
      </c>
      <c r="I199" s="204">
        <v>64845.49</v>
      </c>
      <c r="J199" s="204">
        <v>12580.92</v>
      </c>
      <c r="K199" s="206">
        <v>52264.57</v>
      </c>
    </row>
    <row r="200" spans="1:11" ht="14.25">
      <c r="A200" s="201"/>
      <c r="B200" s="208" t="s">
        <v>166</v>
      </c>
      <c r="C200" s="203">
        <v>2620</v>
      </c>
      <c r="D200" s="203">
        <v>76260</v>
      </c>
      <c r="E200" s="204">
        <v>968.5</v>
      </c>
      <c r="F200" s="205">
        <v>77228.5</v>
      </c>
      <c r="G200" s="205">
        <v>83664.23</v>
      </c>
      <c r="H200" s="204">
        <v>16573.9</v>
      </c>
      <c r="I200" s="204">
        <v>67090.33</v>
      </c>
      <c r="J200" s="204">
        <v>13366.62</v>
      </c>
      <c r="K200" s="206">
        <v>53723.71</v>
      </c>
    </row>
    <row r="201" spans="1:11" ht="14.25">
      <c r="A201" s="201"/>
      <c r="B201" s="208" t="s">
        <v>167</v>
      </c>
      <c r="C201" s="203">
        <v>2620</v>
      </c>
      <c r="D201" s="203">
        <v>78880</v>
      </c>
      <c r="E201" s="204">
        <v>1001.78</v>
      </c>
      <c r="F201" s="205">
        <v>79881.78</v>
      </c>
      <c r="G201" s="205">
        <v>86538.66</v>
      </c>
      <c r="H201" s="204">
        <v>17203.48</v>
      </c>
      <c r="I201" s="204">
        <v>69335.18</v>
      </c>
      <c r="J201" s="204">
        <v>14152.31</v>
      </c>
      <c r="K201" s="206">
        <v>55182.87</v>
      </c>
    </row>
    <row r="202" spans="1:11" ht="14.25">
      <c r="A202" s="201"/>
      <c r="B202" s="208" t="s">
        <v>168</v>
      </c>
      <c r="C202" s="203">
        <v>2620</v>
      </c>
      <c r="D202" s="203">
        <v>81500</v>
      </c>
      <c r="E202" s="204">
        <v>1035.05</v>
      </c>
      <c r="F202" s="205">
        <v>82535.05</v>
      </c>
      <c r="G202" s="205">
        <v>89412.96</v>
      </c>
      <c r="H202" s="204">
        <v>17833.19</v>
      </c>
      <c r="I202" s="204">
        <v>71579.77</v>
      </c>
      <c r="J202" s="204">
        <v>14937.92</v>
      </c>
      <c r="K202" s="206">
        <v>56641.85</v>
      </c>
    </row>
    <row r="203" spans="1:11" ht="14.25">
      <c r="A203" s="201"/>
      <c r="B203" s="208" t="s">
        <v>169</v>
      </c>
      <c r="C203" s="203">
        <v>2620</v>
      </c>
      <c r="D203" s="203">
        <v>84120</v>
      </c>
      <c r="E203" s="204">
        <v>1068.32</v>
      </c>
      <c r="F203" s="205">
        <v>85188.32</v>
      </c>
      <c r="G203" s="205">
        <v>92287.39</v>
      </c>
      <c r="H203" s="204">
        <v>18462.65</v>
      </c>
      <c r="I203" s="204">
        <v>73824.74</v>
      </c>
      <c r="J203" s="204">
        <v>15723.66</v>
      </c>
      <c r="K203" s="206">
        <v>58101.08</v>
      </c>
    </row>
    <row r="204" spans="1:11" ht="14.25">
      <c r="A204" s="201" t="s">
        <v>222</v>
      </c>
      <c r="B204" s="208" t="s">
        <v>170</v>
      </c>
      <c r="C204" s="203">
        <v>2620</v>
      </c>
      <c r="D204" s="203">
        <v>86740</v>
      </c>
      <c r="E204" s="204">
        <v>1101.6</v>
      </c>
      <c r="F204" s="205">
        <v>87841.6</v>
      </c>
      <c r="G204" s="205">
        <v>95161.69</v>
      </c>
      <c r="H204" s="204">
        <v>19092.24</v>
      </c>
      <c r="I204" s="204">
        <v>76069.45</v>
      </c>
      <c r="J204" s="204">
        <v>16509.31</v>
      </c>
      <c r="K204" s="206">
        <v>59560.14</v>
      </c>
    </row>
    <row r="205" spans="1:11" ht="12.75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</row>
    <row r="206" spans="1:11" ht="12.75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</row>
    <row r="207" spans="1:11" ht="12.75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</row>
    <row r="208" spans="1:11" ht="12.75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</row>
    <row r="209" spans="1:11" ht="12.75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</row>
    <row r="210" spans="1:11" ht="12.75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</row>
    <row r="211" spans="1:11" ht="12.75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</row>
    <row r="212" spans="1:11" ht="12.75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</row>
    <row r="213" spans="1:11" ht="12.75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</row>
    <row r="214" spans="1:11" ht="12.75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</row>
    <row r="215" spans="1:11" ht="12.75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</row>
    <row r="216" spans="1:11" ht="12.75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</row>
    <row r="217" spans="1:11" ht="12.75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</row>
    <row r="218" spans="1:11" ht="12.75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</row>
    <row r="219" spans="1:11" ht="12.75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</row>
    <row r="220" spans="1:11" ht="12.75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</row>
    <row r="221" spans="1:11" ht="12.75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</row>
    <row r="222" spans="1:11" ht="12.75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</row>
    <row r="223" spans="1:11" ht="12.75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</row>
    <row r="224" spans="1:11" ht="12.75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</row>
    <row r="225" spans="1:11" ht="12.75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</row>
    <row r="226" spans="1:11" ht="12.75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</row>
    <row r="227" spans="1:11" ht="12.75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</row>
    <row r="228" spans="1:11" ht="12.75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</row>
    <row r="229" spans="1:11" ht="12.75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</row>
    <row r="230" spans="1:11" ht="12.75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</row>
    <row r="231" spans="1:11" ht="12.75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</row>
    <row r="232" spans="1:11" ht="12.75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</row>
    <row r="233" spans="1:11" ht="12.75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</row>
    <row r="234" spans="1:11" ht="12.75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</row>
    <row r="235" spans="1:11" ht="12.75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</row>
    <row r="236" spans="1:11" ht="12.75">
      <c r="A236" s="191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</row>
    <row r="237" spans="1:11" ht="12.75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</row>
    <row r="238" spans="1:11" ht="12.75">
      <c r="A238" s="191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</row>
    <row r="239" spans="1:11" ht="12.75">
      <c r="A239" s="191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</row>
    <row r="240" spans="1:11" ht="12.75">
      <c r="A240" s="191"/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</row>
    <row r="241" spans="1:11" ht="12.75">
      <c r="A241" s="191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</row>
    <row r="242" spans="1:11" ht="12.75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</row>
    <row r="243" spans="1:11" ht="12.75">
      <c r="A243" s="191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</row>
    <row r="244" spans="1:11" ht="12.75">
      <c r="A244" s="191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</row>
    <row r="245" spans="1:11" ht="12.75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</row>
    <row r="246" spans="1:11" ht="12.75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</row>
    <row r="247" spans="1:11" ht="12.75">
      <c r="A247" s="191"/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</row>
    <row r="248" spans="1:11" ht="12.75">
      <c r="A248" s="191"/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</row>
    <row r="249" spans="1:11" ht="12.75">
      <c r="A249" s="191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</row>
    <row r="250" spans="1:11" ht="12.75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</row>
    <row r="251" spans="1:11" ht="12.75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</row>
    <row r="252" spans="1:11" ht="12.75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</row>
    <row r="253" spans="1:11" ht="12.75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</row>
    <row r="254" spans="1:11" ht="12.75">
      <c r="A254" s="191"/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</row>
    <row r="255" spans="1:11" ht="12.75">
      <c r="A255" s="191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</row>
    <row r="256" spans="1:11" ht="12.75">
      <c r="A256" s="191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</row>
    <row r="257" spans="1:11" ht="12.75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</row>
    <row r="258" spans="1:11" ht="12.75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</row>
    <row r="259" spans="1:11" ht="12.75">
      <c r="A259" s="191"/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</row>
    <row r="260" spans="1:11" ht="12.75">
      <c r="A260" s="191"/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</row>
    <row r="261" spans="1:11" ht="12.75">
      <c r="A261" s="191"/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</row>
    <row r="262" spans="1:11" ht="12.75">
      <c r="A262" s="191"/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</row>
    <row r="263" spans="1:11" ht="12.75">
      <c r="A263" s="191"/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</row>
    <row r="264" spans="1:11" ht="12.75">
      <c r="A264" s="191"/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</row>
    <row r="265" spans="1:11" ht="12.75">
      <c r="A265" s="191"/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</row>
    <row r="266" spans="1:11" ht="12.75">
      <c r="A266" s="191"/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</row>
    <row r="267" spans="1:11" ht="12.75">
      <c r="A267" s="191"/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</row>
    <row r="268" spans="1:11" ht="12.75">
      <c r="A268" s="191"/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</row>
    <row r="269" spans="1:11" ht="12.75">
      <c r="A269" s="191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</row>
    <row r="270" spans="1:11" ht="12.75">
      <c r="A270" s="191"/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</row>
    <row r="271" spans="1:11" ht="12.75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</row>
    <row r="272" spans="1:11" ht="12.75">
      <c r="A272" s="191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</row>
    <row r="273" spans="1:11" ht="12.75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</row>
    <row r="274" spans="1:11" ht="12.75">
      <c r="A274" s="191"/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</row>
    <row r="275" spans="1:11" ht="12.75">
      <c r="A275" s="191"/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</row>
    <row r="276" spans="1:11" ht="12.75">
      <c r="A276" s="191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</row>
    <row r="277" spans="1:11" ht="12.75">
      <c r="A277" s="191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</row>
    <row r="278" spans="1:11" ht="12.75">
      <c r="A278" s="191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</row>
    <row r="279" spans="1:11" ht="12.75">
      <c r="A279" s="191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</row>
    <row r="280" spans="1:11" ht="12.75">
      <c r="A280" s="191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</row>
    <row r="281" spans="1:11" ht="12.75">
      <c r="A281" s="191"/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</row>
    <row r="282" spans="1:11" ht="12.75">
      <c r="A282" s="191"/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</row>
    <row r="283" spans="1:11" ht="12.75">
      <c r="A283" s="191"/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</row>
    <row r="284" spans="1:11" ht="12.75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</row>
    <row r="285" spans="1:11" ht="12.75">
      <c r="A285" s="191"/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</row>
    <row r="286" spans="1:11" ht="12.75">
      <c r="A286" s="191"/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</row>
    <row r="287" spans="1:11" ht="12.75">
      <c r="A287" s="191"/>
      <c r="B287" s="191"/>
      <c r="C287" s="191"/>
      <c r="D287" s="191"/>
      <c r="E287" s="191"/>
      <c r="F287" s="191"/>
      <c r="G287" s="191"/>
      <c r="H287" s="191"/>
      <c r="I287" s="191"/>
      <c r="J287" s="191"/>
      <c r="K287" s="191"/>
    </row>
    <row r="288" spans="1:11" ht="12.75">
      <c r="A288" s="191"/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</row>
    <row r="289" spans="1:11" ht="12.75">
      <c r="A289" s="191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</row>
    <row r="290" spans="1:11" ht="12.75">
      <c r="A290" s="191"/>
      <c r="B290" s="191"/>
      <c r="C290" s="191"/>
      <c r="D290" s="191"/>
      <c r="E290" s="191"/>
      <c r="F290" s="191"/>
      <c r="G290" s="191"/>
      <c r="H290" s="191"/>
      <c r="I290" s="191"/>
      <c r="J290" s="191"/>
      <c r="K290" s="191"/>
    </row>
    <row r="291" spans="1:11" ht="12.75">
      <c r="A291" s="191"/>
      <c r="B291" s="191"/>
      <c r="C291" s="191"/>
      <c r="D291" s="191"/>
      <c r="E291" s="191"/>
      <c r="F291" s="191"/>
      <c r="G291" s="191"/>
      <c r="H291" s="191"/>
      <c r="I291" s="191"/>
      <c r="J291" s="191"/>
      <c r="K291" s="191"/>
    </row>
    <row r="292" spans="1:11" ht="12.75">
      <c r="A292" s="191"/>
      <c r="B292" s="191"/>
      <c r="C292" s="191"/>
      <c r="D292" s="191"/>
      <c r="E292" s="191"/>
      <c r="F292" s="191"/>
      <c r="G292" s="191"/>
      <c r="H292" s="191"/>
      <c r="I292" s="191"/>
      <c r="J292" s="191"/>
      <c r="K292" s="191"/>
    </row>
    <row r="293" spans="1:11" ht="12.75">
      <c r="A293" s="191"/>
      <c r="B293" s="191"/>
      <c r="C293" s="191"/>
      <c r="D293" s="191"/>
      <c r="E293" s="191"/>
      <c r="F293" s="191"/>
      <c r="G293" s="191"/>
      <c r="H293" s="191"/>
      <c r="I293" s="191"/>
      <c r="J293" s="191"/>
      <c r="K293" s="191"/>
    </row>
    <row r="294" spans="1:11" ht="12.75">
      <c r="A294" s="191"/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</row>
    <row r="295" spans="1:11" ht="12.75">
      <c r="A295" s="191"/>
      <c r="B295" s="191"/>
      <c r="C295" s="191"/>
      <c r="D295" s="191"/>
      <c r="E295" s="191"/>
      <c r="F295" s="191"/>
      <c r="G295" s="191"/>
      <c r="H295" s="191"/>
      <c r="I295" s="191"/>
      <c r="J295" s="191"/>
      <c r="K295" s="191"/>
    </row>
    <row r="296" spans="1:11" ht="12.75">
      <c r="A296" s="191"/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</row>
    <row r="297" spans="1:11" ht="12.75">
      <c r="A297" s="191"/>
      <c r="B297" s="191"/>
      <c r="C297" s="191"/>
      <c r="D297" s="191"/>
      <c r="E297" s="191"/>
      <c r="F297" s="191"/>
      <c r="G297" s="191"/>
      <c r="H297" s="191"/>
      <c r="I297" s="191"/>
      <c r="J297" s="191"/>
      <c r="K297" s="191"/>
    </row>
    <row r="298" spans="1:11" ht="12.75">
      <c r="A298" s="191"/>
      <c r="B298" s="191"/>
      <c r="C298" s="191"/>
      <c r="D298" s="191"/>
      <c r="E298" s="191"/>
      <c r="F298" s="191"/>
      <c r="G298" s="191"/>
      <c r="H298" s="191"/>
      <c r="I298" s="191"/>
      <c r="J298" s="191"/>
      <c r="K298" s="191"/>
    </row>
    <row r="299" spans="1:11" ht="12.75">
      <c r="A299" s="191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</row>
    <row r="300" spans="1:11" ht="12.75">
      <c r="A300" s="191"/>
      <c r="B300" s="191"/>
      <c r="C300" s="191"/>
      <c r="D300" s="191"/>
      <c r="E300" s="191"/>
      <c r="F300" s="191"/>
      <c r="G300" s="191"/>
      <c r="H300" s="191"/>
      <c r="I300" s="191"/>
      <c r="J300" s="191"/>
      <c r="K300" s="191"/>
    </row>
    <row r="301" spans="1:11" ht="12.75">
      <c r="A301" s="191"/>
      <c r="B301" s="191"/>
      <c r="C301" s="191"/>
      <c r="D301" s="191"/>
      <c r="E301" s="191"/>
      <c r="F301" s="191"/>
      <c r="G301" s="191"/>
      <c r="H301" s="191"/>
      <c r="I301" s="191"/>
      <c r="J301" s="191"/>
      <c r="K301" s="191"/>
    </row>
    <row r="302" spans="1:11" ht="12.75">
      <c r="A302" s="191"/>
      <c r="B302" s="191"/>
      <c r="C302" s="191"/>
      <c r="D302" s="191"/>
      <c r="E302" s="191"/>
      <c r="F302" s="191"/>
      <c r="G302" s="191"/>
      <c r="H302" s="191"/>
      <c r="I302" s="191"/>
      <c r="J302" s="191"/>
      <c r="K302" s="191"/>
    </row>
    <row r="303" spans="1:11" ht="12.75">
      <c r="A303" s="191"/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</row>
    <row r="304" spans="1:11" ht="12.75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</row>
    <row r="305" spans="1:11" ht="12.75">
      <c r="A305" s="191"/>
      <c r="B305" s="191"/>
      <c r="C305" s="191"/>
      <c r="D305" s="191"/>
      <c r="E305" s="191"/>
      <c r="F305" s="191"/>
      <c r="G305" s="191"/>
      <c r="H305" s="191"/>
      <c r="I305" s="191"/>
      <c r="J305" s="191"/>
      <c r="K305" s="191"/>
    </row>
    <row r="306" spans="1:11" ht="12.75">
      <c r="A306" s="191"/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</row>
    <row r="307" spans="1:11" ht="12.75">
      <c r="A307" s="191"/>
      <c r="B307" s="191"/>
      <c r="C307" s="191"/>
      <c r="D307" s="191"/>
      <c r="E307" s="191"/>
      <c r="F307" s="191"/>
      <c r="G307" s="191"/>
      <c r="H307" s="191"/>
      <c r="I307" s="191"/>
      <c r="J307" s="191"/>
      <c r="K307" s="191"/>
    </row>
    <row r="308" spans="1:11" ht="12.75">
      <c r="A308" s="191"/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</row>
    <row r="309" spans="1:11" ht="12.75">
      <c r="A309" s="191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</row>
    <row r="310" spans="1:11" ht="12.75">
      <c r="A310" s="191"/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</row>
    <row r="311" spans="1:11" ht="12.75">
      <c r="A311" s="191"/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</row>
    <row r="312" spans="1:11" ht="12.75">
      <c r="A312" s="191"/>
      <c r="B312" s="191"/>
      <c r="C312" s="191"/>
      <c r="D312" s="191"/>
      <c r="E312" s="191"/>
      <c r="F312" s="191"/>
      <c r="G312" s="191"/>
      <c r="H312" s="191"/>
      <c r="I312" s="191"/>
      <c r="J312" s="191"/>
      <c r="K312" s="191"/>
    </row>
  </sheetData>
  <sheetProtection/>
  <mergeCells count="5">
    <mergeCell ref="A4:B4"/>
    <mergeCell ref="C4:K4"/>
    <mergeCell ref="A3:K3"/>
    <mergeCell ref="A1:K1"/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scale="70" r:id="rId2"/>
  <headerFooter>
    <oddHeader>&amp;C&amp;P</oddHeader>
  </headerFooter>
  <rowBreaks count="3" manualBreakCount="3">
    <brk id="47" max="255" man="1"/>
    <brk id="105" max="255" man="1"/>
    <brk id="1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47.28125" style="0" customWidth="1"/>
  </cols>
  <sheetData>
    <row r="2" spans="2:3" ht="15">
      <c r="B2" s="292" t="s">
        <v>248</v>
      </c>
      <c r="C2" s="292"/>
    </row>
    <row r="3" spans="2:3" ht="15">
      <c r="B3" s="229"/>
      <c r="C3" s="229"/>
    </row>
    <row r="4" spans="2:3" ht="15">
      <c r="B4" s="291" t="s">
        <v>249</v>
      </c>
      <c r="C4" s="306"/>
    </row>
    <row r="5" spans="2:3" ht="15">
      <c r="B5" s="291" t="s">
        <v>247</v>
      </c>
      <c r="C5" s="306"/>
    </row>
    <row r="6" ht="13.5" thickBot="1"/>
    <row r="7" spans="2:3" ht="57" customHeight="1" thickBot="1">
      <c r="B7" s="212" t="s">
        <v>228</v>
      </c>
      <c r="C7" s="213" t="s">
        <v>226</v>
      </c>
    </row>
    <row r="8" spans="2:3" ht="13.5" thickBot="1">
      <c r="B8" s="214" t="s">
        <v>227</v>
      </c>
      <c r="C8" s="233">
        <v>22.048</v>
      </c>
    </row>
    <row r="9" ht="14.25">
      <c r="B9" s="215"/>
    </row>
  </sheetData>
  <sheetProtection/>
  <mergeCells count="3">
    <mergeCell ref="B2:C2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MANTOVANI</cp:lastModifiedBy>
  <cp:lastPrinted>2022-11-28T12:18:01Z</cp:lastPrinted>
  <dcterms:created xsi:type="dcterms:W3CDTF">1996-10-14T23:33:28Z</dcterms:created>
  <dcterms:modified xsi:type="dcterms:W3CDTF">2022-11-28T12:18:19Z</dcterms:modified>
  <cp:category/>
  <cp:version/>
  <cp:contentType/>
  <cp:contentStatus/>
</cp:coreProperties>
</file>