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01" activeTab="0"/>
  </bookViews>
  <sheets>
    <sheet name="ΠΡΟΥΠΟΛΟΓΙΣΜΟΣ" sheetId="1" r:id="rId1"/>
    <sheet name="ΕΣΟΔΑ" sheetId="2" r:id="rId2"/>
    <sheet name="ΕΞΟΔΑ" sheetId="3" r:id="rId3"/>
    <sheet name="ΤΑΜΕΙΟ" sheetId="4" r:id="rId4"/>
  </sheets>
  <definedNames>
    <definedName name="_xlnm.Print_Area" localSheetId="0">'ΠΡΟΥΠΟΛΟΓΙΣΜΟΣ'!$A$1:$AH$872</definedName>
    <definedName name="_xlnm.Print_Titles" localSheetId="0">'ΠΡΟΥΠΟΛΟΓΙΣΜΟΣ'!$2:$3</definedName>
  </definedNames>
  <calcPr fullCalcOnLoad="1" fullPrecision="0"/>
</workbook>
</file>

<file path=xl/sharedStrings.xml><?xml version="1.0" encoding="utf-8"?>
<sst xmlns="http://schemas.openxmlformats.org/spreadsheetml/2006/main" count="211" uniqueCount="193">
  <si>
    <t>Υποτροφίες</t>
  </si>
  <si>
    <t>ΚΕΦΑΛΑΙΟ</t>
  </si>
  <si>
    <t xml:space="preserve">Έξοδα Κινήσεως </t>
  </si>
  <si>
    <t>Καθαριότητα Γραφείου</t>
  </si>
  <si>
    <t>Ενοίκια</t>
  </si>
  <si>
    <t>Τέλη και Τέλη Ύδατος</t>
  </si>
  <si>
    <t>Διαφημίσεις,Δημοσιεύσεις και Δημοσιότητα</t>
  </si>
  <si>
    <t>Φωτοτυπικά Υλικά</t>
  </si>
  <si>
    <t xml:space="preserve">Διάφορα </t>
  </si>
  <si>
    <t>Έξοδα Εξετάσεων</t>
  </si>
  <si>
    <t>Φιλοξενία</t>
  </si>
  <si>
    <t>Μελέτες και Έρευνες</t>
  </si>
  <si>
    <t xml:space="preserve">Αγορά Εξοπλισμού </t>
  </si>
  <si>
    <t>Αγορά Επίπλων και Σκευών</t>
  </si>
  <si>
    <t>Ελεγκτικά Δικαιώματα</t>
  </si>
  <si>
    <t>03104</t>
  </si>
  <si>
    <t>03581</t>
  </si>
  <si>
    <t>03002</t>
  </si>
  <si>
    <t>03021</t>
  </si>
  <si>
    <t>Τηλεγραφήματα και Ταχυδρομικά Τέλη</t>
  </si>
  <si>
    <t>03022</t>
  </si>
  <si>
    <t>03023</t>
  </si>
  <si>
    <t>03152</t>
  </si>
  <si>
    <t>03025</t>
  </si>
  <si>
    <t>03026</t>
  </si>
  <si>
    <t>03029</t>
  </si>
  <si>
    <t>03151</t>
  </si>
  <si>
    <t>03049</t>
  </si>
  <si>
    <t>02302</t>
  </si>
  <si>
    <t>03302</t>
  </si>
  <si>
    <t xml:space="preserve">Συντήρηση Κτιρίων και Γραφείων </t>
  </si>
  <si>
    <t>03035</t>
  </si>
  <si>
    <t>03114</t>
  </si>
  <si>
    <t>03155</t>
  </si>
  <si>
    <t>03502</t>
  </si>
  <si>
    <t xml:space="preserve">Εντόπια Εκπαίδευση </t>
  </si>
  <si>
    <t>03556</t>
  </si>
  <si>
    <t>03157</t>
  </si>
  <si>
    <t>03158</t>
  </si>
  <si>
    <t>03565</t>
  </si>
  <si>
    <t>04308</t>
  </si>
  <si>
    <t>04328</t>
  </si>
  <si>
    <t>Κεντρικά Γραφεία</t>
  </si>
  <si>
    <t>02300</t>
  </si>
  <si>
    <t>02301</t>
  </si>
  <si>
    <t>Ωρομίσθιο Προσωπικό</t>
  </si>
  <si>
    <t>02340</t>
  </si>
  <si>
    <t>02341</t>
  </si>
  <si>
    <t>Τιμαριθμικά Επιδόματα</t>
  </si>
  <si>
    <t>02480</t>
  </si>
  <si>
    <t>02481</t>
  </si>
  <si>
    <t>Συνεισφορά στο Ταμείο Κοινωνικών Ασφαλίσεων</t>
  </si>
  <si>
    <t>02482</t>
  </si>
  <si>
    <t>Εισφορά στο Ταμείο Κοινωνικής Συνοχής</t>
  </si>
  <si>
    <t>02484</t>
  </si>
  <si>
    <t>Συνεισφορά στο Ταμείο Προνοίας</t>
  </si>
  <si>
    <t>03000</t>
  </si>
  <si>
    <t>Λειτουργικές Δαπάνες</t>
  </si>
  <si>
    <t>03001</t>
  </si>
  <si>
    <t>Οδοιπορικά</t>
  </si>
  <si>
    <t>03020</t>
  </si>
  <si>
    <t>Λειτουργικά Έξοδα Γραφείου</t>
  </si>
  <si>
    <t>03100</t>
  </si>
  <si>
    <t>Άλλα Λειτουργικά Έξοδα</t>
  </si>
  <si>
    <t>03150</t>
  </si>
  <si>
    <t>Αγορά Αναλώσιμων Γραφείου</t>
  </si>
  <si>
    <t>03300</t>
  </si>
  <si>
    <t>03301</t>
  </si>
  <si>
    <t>Συντηρήσεις Κτιρίων και Γραφείων</t>
  </si>
  <si>
    <t>03461</t>
  </si>
  <si>
    <t>03460</t>
  </si>
  <si>
    <t>Τηλεπικοινωνιακός και Μηχανογραφικός Εξοπλισμός</t>
  </si>
  <si>
    <t>03500</t>
  </si>
  <si>
    <t>Εκπαίδευση Προσωπικού / Συνέδρια, Σεμινάρια και Άλλα Γεγονότα</t>
  </si>
  <si>
    <t>03501</t>
  </si>
  <si>
    <t xml:space="preserve">Εκπαίδευση Προσωπικού </t>
  </si>
  <si>
    <t>03550</t>
  </si>
  <si>
    <t>Συμβουλευτικές Υπηρεσίες / Έρευνες</t>
  </si>
  <si>
    <t>03551</t>
  </si>
  <si>
    <t>Υπηρεσίες Εμπειρογνωμόνων / Συμβούλων</t>
  </si>
  <si>
    <t>03580</t>
  </si>
  <si>
    <t>Μίσθωση Υπηρεσιών / Αντιμισθία</t>
  </si>
  <si>
    <t>03583</t>
  </si>
  <si>
    <t>Αγορά Υπηρεσιών</t>
  </si>
  <si>
    <t>04300</t>
  </si>
  <si>
    <t>Κοινωνικές Παροχές</t>
  </si>
  <si>
    <t>04301</t>
  </si>
  <si>
    <t>Παροχές Παιδείας</t>
  </si>
  <si>
    <t>03850</t>
  </si>
  <si>
    <t>03851</t>
  </si>
  <si>
    <t>Μη Προβλεπόμενες Δαπάνες και Αποθεματικό</t>
  </si>
  <si>
    <t>03854</t>
  </si>
  <si>
    <t>07652</t>
  </si>
  <si>
    <t>07650</t>
  </si>
  <si>
    <t>07651</t>
  </si>
  <si>
    <t>Μηχανολογικός και Ηλεκτρονικός Εξοπλισμός</t>
  </si>
  <si>
    <t>Ειδικές Υποτροφίες</t>
  </si>
  <si>
    <t>01500</t>
  </si>
  <si>
    <t>01650</t>
  </si>
  <si>
    <t>Έσοδα Μη Άλλως Κατατάξιμα</t>
  </si>
  <si>
    <t>01750</t>
  </si>
  <si>
    <t>Χορηγίες</t>
  </si>
  <si>
    <t>Τηλεφωνικά Τέλη</t>
  </si>
  <si>
    <t xml:space="preserve">Αγορά Αναλώσιμου Εξοπλισμού </t>
  </si>
  <si>
    <t>Συντήρηση Μηχανογραφικού  Εξοπλισμού</t>
  </si>
  <si>
    <t xml:space="preserve">Αντιμισθία </t>
  </si>
  <si>
    <t xml:space="preserve">Αγορά Μηχανογραφικού Εξοπλισμού  </t>
  </si>
  <si>
    <t>02483</t>
  </si>
  <si>
    <t>02307</t>
  </si>
  <si>
    <t>13ος Μισθός</t>
  </si>
  <si>
    <t>03154</t>
  </si>
  <si>
    <t>Αναλώσιμα Η/Υ</t>
  </si>
  <si>
    <t>03153</t>
  </si>
  <si>
    <t>Αγορά Χάρτου</t>
  </si>
  <si>
    <t>Αντιμισθία Προσωπικού/</t>
  </si>
  <si>
    <t>Συντηρήσεις και Επιδιορθώσεις</t>
  </si>
  <si>
    <t>Συνεισφορά στο Σχέδιο Τερματισμού Απασχόλησης</t>
  </si>
  <si>
    <t>03466</t>
  </si>
  <si>
    <t>03431</t>
  </si>
  <si>
    <t>Συντήρηση Μηχανοκινήτων Οχημάτων</t>
  </si>
  <si>
    <t>Αγορά Καυσίμων και /ή Λιπαντικών</t>
  </si>
  <si>
    <t>03161</t>
  </si>
  <si>
    <t>Συντήρηση Εξοπλισμού Γραφείου</t>
  </si>
  <si>
    <t>03430</t>
  </si>
  <si>
    <t>Μισθοδοσία Ωρομίσθιου  Προσωπικού του Ιδρύματος</t>
  </si>
  <si>
    <t>Επιδόματα Συνδεδεμένα με τη Μισθοδοσία Ωρομίσθιου Προσωπικού του Ιδρύματος</t>
  </si>
  <si>
    <t>Συνεισφορές Εργοδότη σε Ταμεία για το Ωρομίσθιο Προσωπικό του Ιδρύματος</t>
  </si>
  <si>
    <t>03462</t>
  </si>
  <si>
    <t>07661</t>
  </si>
  <si>
    <t>03531</t>
  </si>
  <si>
    <t>07654</t>
  </si>
  <si>
    <t xml:space="preserve">Αγορά Εξοπλισμού Γραφείων </t>
  </si>
  <si>
    <t>Μη Προβλεπόμενες Δαπάνες και Αποθεματικό Ειδικών Ταμείων</t>
  </si>
  <si>
    <t>03162</t>
  </si>
  <si>
    <t>€</t>
  </si>
  <si>
    <t>Αντιμισθία Προέδρου και Αμοιβές Προέδρου, Μελών Διοικητικού Συμβουλίου,  Μελών Επιτροπών Επιλογής και Συμβούλων</t>
  </si>
  <si>
    <t>Πραγματικά Έσοδα</t>
  </si>
  <si>
    <t xml:space="preserve">Προϋπολογισμός </t>
  </si>
  <si>
    <t>ΟΛΙΚΟ</t>
  </si>
  <si>
    <t>Συντήρηση Τηλεπικοινωνιακού Εξοπλισμού</t>
  </si>
  <si>
    <t>Ωρομίσθιο Προσωπικό του Ιδρύματος</t>
  </si>
  <si>
    <t>Ενοίκια, Δικαιώματα και Άλλοι Πρόσοδοι</t>
  </si>
  <si>
    <t>Φωτισμός, Θέρμανση και Καύσιμα</t>
  </si>
  <si>
    <t xml:space="preserve">     Κρατική Χορηγία</t>
  </si>
  <si>
    <t xml:space="preserve">   €</t>
  </si>
  <si>
    <t xml:space="preserve">    €</t>
  </si>
  <si>
    <t xml:space="preserve">     Έσοδα Μη Άλλως Κατατάξιμα</t>
  </si>
  <si>
    <t>2. Κοινωνικές Παροχές / Παροχές Παιδείας</t>
  </si>
  <si>
    <t>Αγορά Ηλεκτρονικών Συστημάτων Ασφαλείας</t>
  </si>
  <si>
    <t>07655</t>
  </si>
  <si>
    <t>ΑγοράΤηλεπικοινωνιακού Εξοπλισμού</t>
  </si>
  <si>
    <t>02305</t>
  </si>
  <si>
    <t>Απασχόληση Εποχιακού Προσωπικού</t>
  </si>
  <si>
    <t>02489</t>
  </si>
  <si>
    <t>Συνεισφορά στο Γενικό Σχέδιο Υγείας</t>
  </si>
  <si>
    <t>ΛΕΠΤΟΜΕΡΕΙΕΣ ΕΣΟΔΩΝ</t>
  </si>
  <si>
    <t xml:space="preserve">Πραγματική Δαπάνη             </t>
  </si>
  <si>
    <t>Μεσοπρόθεσμο Δημοσιονομικό Πλαίσιο</t>
  </si>
  <si>
    <t>Εγκεκριμένος Προϋπολογισμός</t>
  </si>
  <si>
    <t>Προϋπολογισμός</t>
  </si>
  <si>
    <t>Περιγραφή Εσόδων</t>
  </si>
  <si>
    <t xml:space="preserve">ΣΥΓΚΕΦΑΛΑΙΩΤΙΚΟΣ ΠΙΝΑΚΑΣ ΔΑΠΑΝΩΝ                                                                                                                                                                                                      </t>
  </si>
  <si>
    <t>Λεπτομέρειες Δαπάνης</t>
  </si>
  <si>
    <r>
      <t>Ομάδα/
Υποομάδα</t>
    </r>
    <r>
      <rPr>
        <b/>
        <sz val="11"/>
        <rFont val="Arial"/>
        <family val="2"/>
      </rPr>
      <t>/</t>
    </r>
    <r>
      <rPr>
        <sz val="11"/>
        <rFont val="Arial"/>
        <family val="2"/>
      </rPr>
      <t xml:space="preserve">
Άρθρο </t>
    </r>
  </si>
  <si>
    <t>Γραφική Ύλη και Εκτυπωτικά</t>
  </si>
  <si>
    <t>Μηχανήματα, Μηχανολογικός και Άλλος Εξοπλισμός</t>
  </si>
  <si>
    <t>Αγορά Ηλεκτρικών Συσκευών και Τηλεπικοινωνιακού  Εξοπλισμού</t>
  </si>
  <si>
    <t>Συνέδρια, Σεμινάρια και Άλλες Αποστολές στο Εξωτερικό</t>
  </si>
  <si>
    <t xml:space="preserve">1. Λειτουργικές Δαπάνες, Αντιμισθία, Αγορά  </t>
  </si>
  <si>
    <t xml:space="preserve">    Εξοπλισμού και Άλλα Έξοδα</t>
  </si>
  <si>
    <t>3. Μη Προβλεπόμενες Δαπάνες και Αποθεματικό</t>
  </si>
  <si>
    <t xml:space="preserve">     Από Άλλες Πηγές (Μίσθωση Ακινήτου)</t>
  </si>
  <si>
    <t xml:space="preserve">     Από Άλλες Πηγές (Ενοίκια)</t>
  </si>
  <si>
    <r>
      <t xml:space="preserve">Πραγματική          Δαπάνη
</t>
    </r>
    <r>
      <rPr>
        <b/>
        <sz val="10"/>
        <rFont val="Calibri"/>
        <family val="2"/>
      </rPr>
      <t>€</t>
    </r>
  </si>
  <si>
    <r>
      <t xml:space="preserve">Εγκριμένος          Προϋπολογισμός
</t>
    </r>
    <r>
      <rPr>
        <b/>
        <sz val="10"/>
        <rFont val="Calibri"/>
        <family val="2"/>
      </rPr>
      <t>€</t>
    </r>
  </si>
  <si>
    <r>
      <t xml:space="preserve">Αύξηση + Μείωση 
</t>
    </r>
    <r>
      <rPr>
        <b/>
        <sz val="10"/>
        <rFont val="Calibri"/>
        <family val="2"/>
      </rPr>
      <t>€</t>
    </r>
  </si>
  <si>
    <r>
      <t xml:space="preserve">Μεσοπρόθεσμο Δημοσιονομικό Πλαίσιο
</t>
    </r>
    <r>
      <rPr>
        <b/>
        <sz val="10"/>
        <rFont val="Calibri"/>
        <family val="2"/>
      </rPr>
      <t>€</t>
    </r>
  </si>
  <si>
    <r>
      <t xml:space="preserve">Προϋπολογισμός
</t>
    </r>
    <r>
      <rPr>
        <b/>
        <sz val="10"/>
        <rFont val="Calibri"/>
        <family val="2"/>
      </rPr>
      <t>€</t>
    </r>
  </si>
  <si>
    <t>Σύνολο Προϋπολογισμού</t>
  </si>
  <si>
    <t xml:space="preserve">Μεσοπρόθεσμο  Δημοσιονομικό Πλαίσιο  </t>
  </si>
  <si>
    <t>Υπόλοιπο κατά την 01/01/2022</t>
  </si>
  <si>
    <t>ΠΡΟΫΠΟΛΟΓΙΣΜΟΣ 2023</t>
  </si>
  <si>
    <t>ΠΡΟΫΠΟΛΟΓΙΖΟΜΕΝΑ ΥΠΟΛΟΙΠΑ ΚΑΤΑ ΤΗΝ 31η ΔΕΚΕΜΒΡΙΟΥ 2022 ΚΑΙ 2023</t>
  </si>
  <si>
    <t>Έσοδα για το έτος 2022</t>
  </si>
  <si>
    <t>Υπολογιζόμενες δαπάνες για το έτος 2022</t>
  </si>
  <si>
    <t>Υπόλοιπο κατά την 31/12/2022</t>
  </si>
  <si>
    <t>Υπόλοιπο κατά την 01/01/2023</t>
  </si>
  <si>
    <t>Προϋπολογιζόμενα Έσοδα για το έτος 2023</t>
  </si>
  <si>
    <t>Προϋπολογιζόμενες Δαπάνες για το έτος 2023</t>
  </si>
  <si>
    <t>Προϋπολογιζόμενο υπόλοιπο κατά την 31/12/2023</t>
  </si>
  <si>
    <t>ΠΡΟΫΠΟΛΟΓΙΣΜΟΣ 2023 ΚΑΙ ΜΕΣΟΠΡΟΘΕΣΜΟ ΔΗΜΟΣΙΟΝΟΜΙΚΟ ΠΛΑΙΣΙΟ 2023-2025</t>
  </si>
  <si>
    <t>ΠΡΟΫΠΟΛΟΓΙΣΜΟΣ ΙΔΡΥΜΑΤΟΣ ΚΡΑΤΙΚΩΝ ΥΠΟΤΡΟΦΙΩΝ ΚΥΠΡΟΥ ΓΙΑ ΤΟ ΕΤΟΣ 2023 ΚΑΙ ΤΟ ΜΕΣΟΠΡΟΘΕΣΜΟ ΔΗΜΟΣΙΟΝΟΜΙΚΟ ΠΛΑΙΣΙΟ 2023-2025
ΔΕΛΤΙΟ ΔΑΠΑΝΩΝ</t>
  </si>
  <si>
    <t xml:space="preserve">Αύξηση / Μείωση         2022-2023 </t>
  </si>
</sst>
</file>

<file path=xl/styles.xml><?xml version="1.0" encoding="utf-8"?>
<styleSheet xmlns="http://schemas.openxmlformats.org/spreadsheetml/2006/main">
  <numFmts count="6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[$£-809]#,##0.00"/>
    <numFmt numFmtId="195" formatCode="[$£-809]#,##0.0"/>
    <numFmt numFmtId="196" formatCode="[$£-809]#,##0"/>
    <numFmt numFmtId="197" formatCode="#,##0.0"/>
    <numFmt numFmtId="198" formatCode="0.0000"/>
    <numFmt numFmtId="199" formatCode="0.00000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\ _€"/>
    <numFmt numFmtId="205" formatCode="[$-408]h:mm:ss\ am/pm"/>
    <numFmt numFmtId="206" formatCode="[$€-2]\ #,##0"/>
    <numFmt numFmtId="207" formatCode="#,##0\ &quot;€&quot;"/>
    <numFmt numFmtId="208" formatCode="[$€-1809]#,##0"/>
    <numFmt numFmtId="209" formatCode="#,##0\ [$€-42D]"/>
    <numFmt numFmtId="210" formatCode="#,##0\ _€"/>
    <numFmt numFmtId="211" formatCode="#,##0\ [$€-408]"/>
    <numFmt numFmtId="212" formatCode="[$€-1809]#,##0.00"/>
    <numFmt numFmtId="213" formatCode="#,##0.00\ [$€-1]"/>
    <numFmt numFmtId="214" formatCode="[$€-2]\ #,##0.00"/>
    <numFmt numFmtId="215" formatCode="#,##0.00\ &quot;€&quot;"/>
    <numFmt numFmtId="216" formatCode="#.##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name val="Arial Greek"/>
      <family val="2"/>
    </font>
    <font>
      <b/>
      <sz val="11"/>
      <name val="Arial Greek"/>
      <family val="2"/>
    </font>
    <font>
      <sz val="12"/>
      <name val="Calibri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20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left" vertical="center"/>
    </xf>
    <xf numFmtId="3" fontId="6" fillId="0" borderId="18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vertical="center"/>
    </xf>
    <xf numFmtId="0" fontId="8" fillId="0" borderId="17" xfId="0" applyFont="1" applyFill="1" applyBorder="1" applyAlignment="1" quotePrefix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6" fillId="0" borderId="26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 shrinkToFit="1"/>
    </xf>
    <xf numFmtId="3" fontId="1" fillId="0" borderId="32" xfId="0" applyNumberFormat="1" applyFont="1" applyBorder="1" applyAlignment="1">
      <alignment/>
    </xf>
    <xf numFmtId="3" fontId="6" fillId="0" borderId="33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12" fillId="0" borderId="22" xfId="0" applyNumberFormat="1" applyFont="1" applyFill="1" applyBorder="1" applyAlignment="1">
      <alignment readingOrder="1"/>
    </xf>
    <xf numFmtId="3" fontId="12" fillId="0" borderId="22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 wrapText="1"/>
    </xf>
    <xf numFmtId="0" fontId="13" fillId="0" borderId="22" xfId="0" applyFont="1" applyFill="1" applyBorder="1" applyAlignment="1">
      <alignment/>
    </xf>
    <xf numFmtId="3" fontId="1" fillId="0" borderId="0" xfId="0" applyNumberFormat="1" applyFont="1" applyFill="1" applyBorder="1" applyAlignment="1">
      <alignment readingOrder="1"/>
    </xf>
    <xf numFmtId="3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 vertical="center"/>
    </xf>
    <xf numFmtId="49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vertical="center" wrapText="1"/>
    </xf>
    <xf numFmtId="3" fontId="8" fillId="0" borderId="36" xfId="0" applyNumberFormat="1" applyFont="1" applyFill="1" applyBorder="1" applyAlignment="1">
      <alignment horizontal="right" vertical="center"/>
    </xf>
    <xf numFmtId="0" fontId="8" fillId="34" borderId="36" xfId="0" applyFont="1" applyFill="1" applyBorder="1" applyAlignment="1">
      <alignment vertical="center" wrapText="1"/>
    </xf>
    <xf numFmtId="3" fontId="8" fillId="34" borderId="36" xfId="0" applyNumberFormat="1" applyFont="1" applyFill="1" applyBorder="1" applyAlignment="1">
      <alignment horizontal="right" vertical="center"/>
    </xf>
    <xf numFmtId="0" fontId="9" fillId="34" borderId="36" xfId="0" applyFont="1" applyFill="1" applyBorder="1" applyAlignment="1">
      <alignment vertical="center" wrapText="1"/>
    </xf>
    <xf numFmtId="49" fontId="8" fillId="0" borderId="37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34" borderId="38" xfId="0" applyNumberFormat="1" applyFont="1" applyFill="1" applyBorder="1" applyAlignment="1">
      <alignment horizontal="right" vertical="center"/>
    </xf>
    <xf numFmtId="3" fontId="8" fillId="0" borderId="39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00" fontId="1" fillId="0" borderId="16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1"/>
  <sheetViews>
    <sheetView tabSelected="1" view="pageBreakPreview" zoomScaleSheetLayoutView="100" workbookViewId="0" topLeftCell="A1">
      <selection activeCell="D5" sqref="D5"/>
    </sheetView>
  </sheetViews>
  <sheetFormatPr defaultColWidth="5.8515625" defaultRowHeight="12.75"/>
  <cols>
    <col min="1" max="1" width="10.8515625" style="65" customWidth="1"/>
    <col min="2" max="2" width="3.7109375" style="53" customWidth="1"/>
    <col min="3" max="3" width="8.421875" style="78" customWidth="1"/>
    <col min="4" max="4" width="75.57421875" style="65" customWidth="1"/>
    <col min="5" max="5" width="17.00390625" style="29" customWidth="1"/>
    <col min="6" max="6" width="17.00390625" style="26" customWidth="1"/>
    <col min="7" max="8" width="17.00390625" style="29" customWidth="1"/>
    <col min="9" max="9" width="15.140625" style="29" customWidth="1"/>
    <col min="10" max="10" width="15.57421875" style="29" customWidth="1"/>
    <col min="11" max="59" width="5.8515625" style="29" customWidth="1"/>
    <col min="60" max="60" width="5.8515625" style="114" customWidth="1"/>
    <col min="61" max="16384" width="5.8515625" style="29" customWidth="1"/>
  </cols>
  <sheetData>
    <row r="1" spans="1:60" s="16" customFormat="1" ht="33" customHeight="1">
      <c r="A1" s="159" t="s">
        <v>191</v>
      </c>
      <c r="B1" s="160"/>
      <c r="C1" s="160"/>
      <c r="D1" s="160"/>
      <c r="E1" s="160"/>
      <c r="F1" s="160"/>
      <c r="G1" s="160"/>
      <c r="H1" s="160"/>
      <c r="I1" s="160"/>
      <c r="J1" s="161"/>
      <c r="BH1" s="109"/>
    </row>
    <row r="2" spans="1:60" s="20" customFormat="1" ht="12.75" customHeight="1">
      <c r="A2" s="162" t="s">
        <v>1</v>
      </c>
      <c r="B2" s="164" t="s">
        <v>163</v>
      </c>
      <c r="C2" s="165"/>
      <c r="D2" s="168" t="s">
        <v>162</v>
      </c>
      <c r="E2" s="18">
        <v>2021</v>
      </c>
      <c r="F2" s="18">
        <v>2022</v>
      </c>
      <c r="G2" s="18">
        <v>2023</v>
      </c>
      <c r="H2" s="18">
        <v>2024</v>
      </c>
      <c r="I2" s="18">
        <v>2025</v>
      </c>
      <c r="J2" s="170" t="s">
        <v>192</v>
      </c>
      <c r="BH2" s="110"/>
    </row>
    <row r="3" spans="1:60" s="21" customFormat="1" ht="38.25">
      <c r="A3" s="163"/>
      <c r="B3" s="166"/>
      <c r="C3" s="167"/>
      <c r="D3" s="169"/>
      <c r="E3" s="1" t="s">
        <v>156</v>
      </c>
      <c r="F3" s="1" t="s">
        <v>158</v>
      </c>
      <c r="G3" s="1" t="s">
        <v>158</v>
      </c>
      <c r="H3" s="1" t="s">
        <v>157</v>
      </c>
      <c r="I3" s="1" t="s">
        <v>157</v>
      </c>
      <c r="J3" s="171"/>
      <c r="BH3" s="111"/>
    </row>
    <row r="4" spans="1:60" s="24" customFormat="1" ht="12.75">
      <c r="A4" s="58"/>
      <c r="B4" s="17"/>
      <c r="C4" s="68"/>
      <c r="D4" s="82"/>
      <c r="E4" s="22" t="s">
        <v>134</v>
      </c>
      <c r="F4" s="23" t="s">
        <v>134</v>
      </c>
      <c r="G4" s="22" t="s">
        <v>134</v>
      </c>
      <c r="H4" s="22" t="s">
        <v>134</v>
      </c>
      <c r="I4" s="22" t="s">
        <v>134</v>
      </c>
      <c r="J4" s="22" t="s">
        <v>134</v>
      </c>
      <c r="BH4" s="112"/>
    </row>
    <row r="5" spans="1:60" s="26" customFormat="1" ht="20.25" customHeight="1" thickBot="1">
      <c r="A5" s="59"/>
      <c r="B5" s="25"/>
      <c r="C5" s="69"/>
      <c r="D5" s="124" t="s">
        <v>178</v>
      </c>
      <c r="E5" s="101">
        <f aca="true" t="shared" si="0" ref="E5:J5">SUM(E7,E88)</f>
        <v>7055162</v>
      </c>
      <c r="F5" s="101">
        <f t="shared" si="0"/>
        <v>8800000</v>
      </c>
      <c r="G5" s="101">
        <f t="shared" si="0"/>
        <v>8800000</v>
      </c>
      <c r="H5" s="101">
        <f t="shared" si="0"/>
        <v>8800000</v>
      </c>
      <c r="I5" s="101">
        <f t="shared" si="0"/>
        <v>8800000</v>
      </c>
      <c r="J5" s="101">
        <f t="shared" si="0"/>
        <v>0</v>
      </c>
      <c r="BH5" s="113"/>
    </row>
    <row r="6" spans="1:10" ht="15" thickTop="1">
      <c r="A6" s="60"/>
      <c r="B6" s="28"/>
      <c r="C6" s="70"/>
      <c r="D6" s="60"/>
      <c r="E6" s="27"/>
      <c r="F6" s="27"/>
      <c r="G6" s="27"/>
      <c r="H6" s="27"/>
      <c r="I6" s="27"/>
      <c r="J6" s="27"/>
    </row>
    <row r="7" spans="1:60" s="26" customFormat="1" ht="15.75" thickBot="1">
      <c r="A7" s="59">
        <v>507300</v>
      </c>
      <c r="B7" s="25"/>
      <c r="C7" s="70"/>
      <c r="D7" s="83" t="s">
        <v>42</v>
      </c>
      <c r="E7" s="104">
        <f aca="true" t="shared" si="1" ref="E7:J7">SUM(E8,E24,E75,E81)</f>
        <v>7055162</v>
      </c>
      <c r="F7" s="104">
        <f t="shared" si="1"/>
        <v>8775000</v>
      </c>
      <c r="G7" s="104">
        <f t="shared" si="1"/>
        <v>8775000</v>
      </c>
      <c r="H7" s="104">
        <f t="shared" si="1"/>
        <v>8775000</v>
      </c>
      <c r="I7" s="104">
        <f t="shared" si="1"/>
        <v>8775000</v>
      </c>
      <c r="J7" s="104">
        <f t="shared" si="1"/>
        <v>0</v>
      </c>
      <c r="BH7" s="113"/>
    </row>
    <row r="8" spans="1:60" s="26" customFormat="1" ht="16.5" thickBot="1" thickTop="1">
      <c r="A8" s="59"/>
      <c r="B8" s="32" t="s">
        <v>43</v>
      </c>
      <c r="C8" s="55"/>
      <c r="D8" s="84" t="s">
        <v>140</v>
      </c>
      <c r="E8" s="30">
        <f>SUM(E9,E14,E16)</f>
        <v>21002</v>
      </c>
      <c r="F8" s="30">
        <f>SUM(F9,F14,F16)</f>
        <v>23404</v>
      </c>
      <c r="G8" s="30">
        <f>SUM(G9,G14,G16)</f>
        <v>25031</v>
      </c>
      <c r="H8" s="30">
        <f>SUM(H9,H14,H16)</f>
        <v>26205</v>
      </c>
      <c r="I8" s="30">
        <f>SUM(I9,I14,,I16)</f>
        <v>27327</v>
      </c>
      <c r="J8" s="30">
        <f>SUM(J9,J14,J16)</f>
        <v>1627</v>
      </c>
      <c r="BH8" s="113"/>
    </row>
    <row r="9" spans="1:60" s="26" customFormat="1" ht="15">
      <c r="A9" s="59"/>
      <c r="B9" s="25"/>
      <c r="C9" s="55" t="s">
        <v>44</v>
      </c>
      <c r="D9" s="84" t="s">
        <v>124</v>
      </c>
      <c r="E9" s="105">
        <f>SUM(E10:E13)</f>
        <v>18013</v>
      </c>
      <c r="F9" s="105">
        <f>SUM(F10:F13)</f>
        <v>5849</v>
      </c>
      <c r="G9" s="105">
        <f>SUM(G10:G13)</f>
        <v>6595</v>
      </c>
      <c r="H9" s="105">
        <f>SUM(H10:H13)</f>
        <v>6837</v>
      </c>
      <c r="I9" s="105">
        <f>SUM(I10:I13)</f>
        <v>7085</v>
      </c>
      <c r="J9" s="106">
        <f>SUM(G9-F9)</f>
        <v>746</v>
      </c>
      <c r="BH9" s="113"/>
    </row>
    <row r="10" spans="1:60" s="26" customFormat="1" ht="15">
      <c r="A10" s="59"/>
      <c r="B10" s="25"/>
      <c r="C10" s="71" t="s">
        <v>28</v>
      </c>
      <c r="D10" s="85" t="s">
        <v>45</v>
      </c>
      <c r="E10" s="35">
        <v>15039</v>
      </c>
      <c r="F10" s="35">
        <v>4331</v>
      </c>
      <c r="G10" s="35">
        <v>4366</v>
      </c>
      <c r="H10" s="35">
        <v>4513</v>
      </c>
      <c r="I10" s="35">
        <v>4659</v>
      </c>
      <c r="J10" s="35">
        <f>SUM(G10-F10)</f>
        <v>35</v>
      </c>
      <c r="BH10" s="113"/>
    </row>
    <row r="11" spans="1:60" s="26" customFormat="1" ht="12.75" customHeight="1" hidden="1">
      <c r="A11" s="59"/>
      <c r="B11" s="25"/>
      <c r="C11" s="71"/>
      <c r="D11" s="85"/>
      <c r="E11" s="35"/>
      <c r="F11" s="35"/>
      <c r="G11" s="35"/>
      <c r="H11" s="35"/>
      <c r="I11" s="35"/>
      <c r="J11" s="35">
        <f>SUM(G11-F11)</f>
        <v>0</v>
      </c>
      <c r="BH11" s="113"/>
    </row>
    <row r="12" spans="1:60" s="26" customFormat="1" ht="12.75" customHeight="1">
      <c r="A12" s="59"/>
      <c r="B12" s="25"/>
      <c r="C12" s="71" t="s">
        <v>151</v>
      </c>
      <c r="D12" s="85" t="s">
        <v>152</v>
      </c>
      <c r="E12" s="35">
        <v>1520</v>
      </c>
      <c r="F12" s="35">
        <v>0</v>
      </c>
      <c r="G12" s="35">
        <v>0</v>
      </c>
      <c r="H12" s="35">
        <v>0</v>
      </c>
      <c r="I12" s="35">
        <v>0</v>
      </c>
      <c r="J12" s="35">
        <f>SUM(G12-F12)</f>
        <v>0</v>
      </c>
      <c r="BH12" s="113"/>
    </row>
    <row r="13" spans="1:60" s="26" customFormat="1" ht="15">
      <c r="A13" s="61"/>
      <c r="B13" s="37"/>
      <c r="C13" s="71" t="s">
        <v>108</v>
      </c>
      <c r="D13" s="85" t="s">
        <v>109</v>
      </c>
      <c r="E13" s="35">
        <v>1454</v>
      </c>
      <c r="F13" s="35">
        <v>1518</v>
      </c>
      <c r="G13" s="35">
        <v>2229</v>
      </c>
      <c r="H13" s="35">
        <v>2324</v>
      </c>
      <c r="I13" s="35">
        <v>2426</v>
      </c>
      <c r="J13" s="35">
        <f aca="true" t="shared" si="2" ref="J13:J23">SUM(G13-F13)</f>
        <v>711</v>
      </c>
      <c r="BH13" s="113"/>
    </row>
    <row r="14" spans="1:60" s="26" customFormat="1" ht="30">
      <c r="A14" s="61"/>
      <c r="B14" s="37"/>
      <c r="C14" s="72" t="s">
        <v>46</v>
      </c>
      <c r="D14" s="86" t="s">
        <v>125</v>
      </c>
      <c r="E14" s="102">
        <f>E15</f>
        <v>0</v>
      </c>
      <c r="F14" s="102">
        <f>F15</f>
        <v>13740</v>
      </c>
      <c r="G14" s="102">
        <f>G15</f>
        <v>14384</v>
      </c>
      <c r="H14" s="102">
        <f>H15</f>
        <v>15016</v>
      </c>
      <c r="I14" s="102">
        <f>I15</f>
        <v>15704</v>
      </c>
      <c r="J14" s="103">
        <f t="shared" si="2"/>
        <v>644</v>
      </c>
      <c r="BH14" s="113"/>
    </row>
    <row r="15" spans="1:60" s="26" customFormat="1" ht="15">
      <c r="A15" s="61"/>
      <c r="B15" s="37"/>
      <c r="C15" s="71" t="s">
        <v>47</v>
      </c>
      <c r="D15" s="85" t="s">
        <v>48</v>
      </c>
      <c r="E15" s="35">
        <v>0</v>
      </c>
      <c r="F15" s="35">
        <v>13740</v>
      </c>
      <c r="G15" s="35">
        <v>14384</v>
      </c>
      <c r="H15" s="35">
        <v>15016</v>
      </c>
      <c r="I15" s="35">
        <v>15704</v>
      </c>
      <c r="J15" s="35">
        <f t="shared" si="2"/>
        <v>644</v>
      </c>
      <c r="BH15" s="113"/>
    </row>
    <row r="16" spans="1:60" s="26" customFormat="1" ht="30">
      <c r="A16" s="61"/>
      <c r="B16" s="37"/>
      <c r="C16" s="72" t="s">
        <v>49</v>
      </c>
      <c r="D16" s="86" t="s">
        <v>126</v>
      </c>
      <c r="E16" s="102">
        <f>SUM(E17:E23)</f>
        <v>2989</v>
      </c>
      <c r="F16" s="102">
        <f>SUM(F17:F23)</f>
        <v>3815</v>
      </c>
      <c r="G16" s="102">
        <f>SUM(G17:G23)</f>
        <v>4052</v>
      </c>
      <c r="H16" s="102">
        <f>SUM(H17:H23)</f>
        <v>4352</v>
      </c>
      <c r="I16" s="102">
        <f>SUM(I17:I23)</f>
        <v>4538</v>
      </c>
      <c r="J16" s="103">
        <f t="shared" si="2"/>
        <v>237</v>
      </c>
      <c r="BH16" s="113"/>
    </row>
    <row r="17" spans="1:60" s="26" customFormat="1" ht="15">
      <c r="A17" s="61"/>
      <c r="B17" s="37"/>
      <c r="C17" s="71" t="s">
        <v>50</v>
      </c>
      <c r="D17" s="85" t="s">
        <v>51</v>
      </c>
      <c r="E17" s="35">
        <v>1297</v>
      </c>
      <c r="F17" s="35">
        <v>1626</v>
      </c>
      <c r="G17" s="35">
        <v>1741</v>
      </c>
      <c r="H17" s="35">
        <v>1945</v>
      </c>
      <c r="I17" s="35">
        <v>2028</v>
      </c>
      <c r="J17" s="35">
        <f t="shared" si="2"/>
        <v>115</v>
      </c>
      <c r="BH17" s="113"/>
    </row>
    <row r="18" spans="1:60" s="26" customFormat="1" ht="15">
      <c r="A18" s="61"/>
      <c r="B18" s="37"/>
      <c r="C18" s="71" t="s">
        <v>52</v>
      </c>
      <c r="D18" s="85" t="s">
        <v>53</v>
      </c>
      <c r="E18" s="35">
        <v>312</v>
      </c>
      <c r="F18" s="35">
        <v>392</v>
      </c>
      <c r="G18" s="35">
        <v>420</v>
      </c>
      <c r="H18" s="35">
        <v>437</v>
      </c>
      <c r="I18" s="35">
        <v>456</v>
      </c>
      <c r="J18" s="35">
        <f t="shared" si="2"/>
        <v>28</v>
      </c>
      <c r="BH18" s="113"/>
    </row>
    <row r="19" spans="1:60" s="26" customFormat="1" ht="15">
      <c r="A19" s="61"/>
      <c r="B19" s="37"/>
      <c r="C19" s="71" t="s">
        <v>107</v>
      </c>
      <c r="D19" s="85" t="s">
        <v>116</v>
      </c>
      <c r="E19" s="35">
        <v>187</v>
      </c>
      <c r="F19" s="35">
        <v>235</v>
      </c>
      <c r="G19" s="35">
        <v>252</v>
      </c>
      <c r="H19" s="35">
        <v>262</v>
      </c>
      <c r="I19" s="35">
        <v>273</v>
      </c>
      <c r="J19" s="35">
        <f t="shared" si="2"/>
        <v>17</v>
      </c>
      <c r="BH19" s="113"/>
    </row>
    <row r="20" spans="1:60" s="26" customFormat="1" ht="15">
      <c r="A20" s="61"/>
      <c r="B20" s="37"/>
      <c r="C20" s="71" t="s">
        <v>54</v>
      </c>
      <c r="D20" s="85" t="s">
        <v>55</v>
      </c>
      <c r="E20" s="35">
        <v>740</v>
      </c>
      <c r="F20" s="35">
        <v>994</v>
      </c>
      <c r="G20" s="35">
        <v>1031</v>
      </c>
      <c r="H20" s="35">
        <v>1074</v>
      </c>
      <c r="I20" s="35">
        <v>1120</v>
      </c>
      <c r="J20" s="35">
        <f t="shared" si="2"/>
        <v>37</v>
      </c>
      <c r="BH20" s="113"/>
    </row>
    <row r="21" spans="1:60" s="26" customFormat="1" ht="12.75" customHeight="1" hidden="1">
      <c r="A21" s="61"/>
      <c r="B21" s="37"/>
      <c r="C21" s="71"/>
      <c r="D21" s="85"/>
      <c r="E21" s="35"/>
      <c r="F21" s="35"/>
      <c r="G21" s="35"/>
      <c r="H21" s="35"/>
      <c r="I21" s="35"/>
      <c r="J21" s="35">
        <f t="shared" si="2"/>
        <v>0</v>
      </c>
      <c r="BH21" s="113"/>
    </row>
    <row r="22" spans="1:60" s="26" customFormat="1" ht="12.75" customHeight="1" hidden="1">
      <c r="A22" s="61"/>
      <c r="B22" s="37"/>
      <c r="C22" s="71"/>
      <c r="D22" s="85"/>
      <c r="E22" s="35"/>
      <c r="F22" s="35"/>
      <c r="G22" s="35"/>
      <c r="H22" s="35"/>
      <c r="I22" s="35"/>
      <c r="J22" s="35">
        <f t="shared" si="2"/>
        <v>0</v>
      </c>
      <c r="BH22" s="113"/>
    </row>
    <row r="23" spans="1:60" s="26" customFormat="1" ht="20.25" customHeight="1">
      <c r="A23" s="61"/>
      <c r="B23" s="37"/>
      <c r="C23" s="71" t="s">
        <v>153</v>
      </c>
      <c r="D23" s="87" t="s">
        <v>154</v>
      </c>
      <c r="E23" s="35">
        <v>453</v>
      </c>
      <c r="F23" s="35">
        <v>568</v>
      </c>
      <c r="G23" s="35">
        <v>608</v>
      </c>
      <c r="H23" s="35">
        <v>634</v>
      </c>
      <c r="I23" s="35">
        <v>661</v>
      </c>
      <c r="J23" s="35">
        <f t="shared" si="2"/>
        <v>40</v>
      </c>
      <c r="BH23" s="113"/>
    </row>
    <row r="24" spans="1:60" s="26" customFormat="1" ht="15.75" thickBot="1">
      <c r="A24" s="61"/>
      <c r="B24" s="66" t="s">
        <v>56</v>
      </c>
      <c r="C24" s="73"/>
      <c r="D24" s="86" t="s">
        <v>57</v>
      </c>
      <c r="E24" s="30">
        <f aca="true" t="shared" si="3" ref="E24:J24">SUM(E25,E27,E37,E41,E51,E60,E64)</f>
        <v>286946</v>
      </c>
      <c r="F24" s="30">
        <f t="shared" si="3"/>
        <v>379717</v>
      </c>
      <c r="G24" s="30">
        <f t="shared" si="3"/>
        <v>406448</v>
      </c>
      <c r="H24" s="30">
        <f t="shared" si="3"/>
        <v>348942</v>
      </c>
      <c r="I24" s="30">
        <f t="shared" si="3"/>
        <v>359213</v>
      </c>
      <c r="J24" s="30">
        <f t="shared" si="3"/>
        <v>26731</v>
      </c>
      <c r="BH24" s="113"/>
    </row>
    <row r="25" spans="1:60" s="26" customFormat="1" ht="15">
      <c r="A25" s="36"/>
      <c r="B25" s="37"/>
      <c r="C25" s="72" t="s">
        <v>58</v>
      </c>
      <c r="D25" s="86" t="s">
        <v>59</v>
      </c>
      <c r="E25" s="105">
        <f>SUM(E26:E26)</f>
        <v>606</v>
      </c>
      <c r="F25" s="105">
        <f>SUM(F26:F26)</f>
        <v>2000</v>
      </c>
      <c r="G25" s="105">
        <f>SUM(G26:G26)</f>
        <v>2000</v>
      </c>
      <c r="H25" s="105">
        <f>SUM(H26:H26)</f>
        <v>2000</v>
      </c>
      <c r="I25" s="105">
        <f>SUM(I26:I26)</f>
        <v>2000</v>
      </c>
      <c r="J25" s="107">
        <f>SUM(G25-F25)</f>
        <v>0</v>
      </c>
      <c r="BH25" s="113"/>
    </row>
    <row r="26" spans="1:60" s="26" customFormat="1" ht="14.25">
      <c r="A26" s="38"/>
      <c r="B26" s="28"/>
      <c r="C26" s="54" t="s">
        <v>17</v>
      </c>
      <c r="D26" s="88" t="s">
        <v>2</v>
      </c>
      <c r="E26" s="147">
        <v>606</v>
      </c>
      <c r="F26" s="147">
        <v>2000</v>
      </c>
      <c r="G26" s="147">
        <v>2000</v>
      </c>
      <c r="H26" s="147">
        <v>2000</v>
      </c>
      <c r="I26" s="147">
        <v>2000</v>
      </c>
      <c r="J26" s="147">
        <f>SUM(G26-F26)</f>
        <v>0</v>
      </c>
      <c r="BH26" s="113"/>
    </row>
    <row r="27" spans="1:60" s="20" customFormat="1" ht="15">
      <c r="A27" s="38"/>
      <c r="B27" s="28"/>
      <c r="C27" s="55" t="s">
        <v>60</v>
      </c>
      <c r="D27" s="158" t="s">
        <v>61</v>
      </c>
      <c r="E27" s="31">
        <f>SUM(E28:E35)</f>
        <v>53583</v>
      </c>
      <c r="F27" s="31">
        <f>SUM(F28:F35)</f>
        <v>58520</v>
      </c>
      <c r="G27" s="31">
        <f>SUM(G28:G35)</f>
        <v>65020</v>
      </c>
      <c r="H27" s="31">
        <f>SUM(H28:H35)</f>
        <v>64520</v>
      </c>
      <c r="I27" s="31">
        <f>SUM(I28:I35)</f>
        <v>64520</v>
      </c>
      <c r="J27" s="33">
        <f aca="true" t="shared" si="4" ref="J27:J35">SUM(G27-F27)</f>
        <v>6500</v>
      </c>
      <c r="BH27" s="110"/>
    </row>
    <row r="28" spans="1:60" s="26" customFormat="1" ht="14.25" customHeight="1">
      <c r="A28" s="38"/>
      <c r="B28" s="28"/>
      <c r="C28" s="154" t="s">
        <v>18</v>
      </c>
      <c r="D28" s="40" t="s">
        <v>19</v>
      </c>
      <c r="E28" s="150">
        <v>693</v>
      </c>
      <c r="F28" s="150">
        <v>3000</v>
      </c>
      <c r="G28" s="150">
        <v>3000</v>
      </c>
      <c r="H28" s="150">
        <v>3000</v>
      </c>
      <c r="I28" s="150">
        <v>3000</v>
      </c>
      <c r="J28" s="155">
        <f t="shared" si="4"/>
        <v>0</v>
      </c>
      <c r="BH28" s="113"/>
    </row>
    <row r="29" spans="1:60" s="26" customFormat="1" ht="14.25">
      <c r="A29" s="57"/>
      <c r="B29" s="28"/>
      <c r="C29" s="154" t="s">
        <v>20</v>
      </c>
      <c r="D29" s="149" t="s">
        <v>102</v>
      </c>
      <c r="E29" s="150">
        <v>1809</v>
      </c>
      <c r="F29" s="150">
        <v>4000</v>
      </c>
      <c r="G29" s="150">
        <v>4000</v>
      </c>
      <c r="H29" s="150">
        <v>4000</v>
      </c>
      <c r="I29" s="150">
        <v>4000</v>
      </c>
      <c r="J29" s="155">
        <f t="shared" si="4"/>
        <v>0</v>
      </c>
      <c r="BH29" s="113"/>
    </row>
    <row r="30" spans="1:60" s="26" customFormat="1" ht="14.25">
      <c r="A30" s="57"/>
      <c r="B30" s="127"/>
      <c r="C30" s="154" t="s">
        <v>21</v>
      </c>
      <c r="D30" s="151" t="s">
        <v>142</v>
      </c>
      <c r="E30" s="152">
        <v>4476</v>
      </c>
      <c r="F30" s="152">
        <v>6000</v>
      </c>
      <c r="G30" s="152">
        <v>6500</v>
      </c>
      <c r="H30" s="152">
        <v>6000</v>
      </c>
      <c r="I30" s="152">
        <v>6000</v>
      </c>
      <c r="J30" s="156">
        <f t="shared" si="4"/>
        <v>500</v>
      </c>
      <c r="BH30" s="113"/>
    </row>
    <row r="31" spans="1:60" s="26" customFormat="1" ht="14.25">
      <c r="A31" s="57"/>
      <c r="B31" s="127"/>
      <c r="C31" s="154" t="s">
        <v>23</v>
      </c>
      <c r="D31" s="153" t="s">
        <v>4</v>
      </c>
      <c r="E31" s="152">
        <v>33939</v>
      </c>
      <c r="F31" s="152">
        <v>30000</v>
      </c>
      <c r="G31" s="152">
        <v>33000</v>
      </c>
      <c r="H31" s="152">
        <v>33000</v>
      </c>
      <c r="I31" s="152">
        <v>33000</v>
      </c>
      <c r="J31" s="156">
        <f t="shared" si="4"/>
        <v>3000</v>
      </c>
      <c r="BH31" s="113"/>
    </row>
    <row r="32" spans="1:60" s="26" customFormat="1" ht="14.25">
      <c r="A32" s="57"/>
      <c r="B32" s="28"/>
      <c r="C32" s="154" t="s">
        <v>24</v>
      </c>
      <c r="D32" s="40" t="s">
        <v>5</v>
      </c>
      <c r="E32" s="35">
        <v>381</v>
      </c>
      <c r="F32" s="35">
        <v>500</v>
      </c>
      <c r="G32" s="35">
        <v>500</v>
      </c>
      <c r="H32" s="35">
        <v>500</v>
      </c>
      <c r="I32" s="35">
        <v>500</v>
      </c>
      <c r="J32" s="157">
        <f t="shared" si="4"/>
        <v>0</v>
      </c>
      <c r="BH32" s="113"/>
    </row>
    <row r="33" spans="1:60" s="26" customFormat="1" ht="14.25" customHeight="1">
      <c r="A33" s="57"/>
      <c r="B33" s="28"/>
      <c r="C33" s="154" t="s">
        <v>25</v>
      </c>
      <c r="D33" s="40" t="s">
        <v>6</v>
      </c>
      <c r="E33" s="35">
        <v>12285</v>
      </c>
      <c r="F33" s="35">
        <v>15000</v>
      </c>
      <c r="G33" s="35">
        <v>18000</v>
      </c>
      <c r="H33" s="35">
        <v>18000</v>
      </c>
      <c r="I33" s="35">
        <v>18000</v>
      </c>
      <c r="J33" s="157">
        <f t="shared" si="4"/>
        <v>3000</v>
      </c>
      <c r="BH33" s="113"/>
    </row>
    <row r="34" spans="1:60" s="26" customFormat="1" ht="14.25">
      <c r="A34" s="57"/>
      <c r="B34" s="28"/>
      <c r="C34" s="148" t="s">
        <v>31</v>
      </c>
      <c r="D34" s="88" t="s">
        <v>9</v>
      </c>
      <c r="E34" s="35">
        <v>0</v>
      </c>
      <c r="F34" s="35">
        <v>10</v>
      </c>
      <c r="G34" s="35">
        <v>10</v>
      </c>
      <c r="H34" s="35">
        <v>10</v>
      </c>
      <c r="I34" s="35">
        <v>10</v>
      </c>
      <c r="J34" s="35">
        <f t="shared" si="4"/>
        <v>0</v>
      </c>
      <c r="BH34" s="113"/>
    </row>
    <row r="35" spans="1:60" s="26" customFormat="1" ht="14.25">
      <c r="A35" s="57"/>
      <c r="B35" s="28"/>
      <c r="C35" s="148" t="s">
        <v>27</v>
      </c>
      <c r="D35" s="88" t="s">
        <v>8</v>
      </c>
      <c r="E35" s="35">
        <v>0</v>
      </c>
      <c r="F35" s="35">
        <v>10</v>
      </c>
      <c r="G35" s="35">
        <v>10</v>
      </c>
      <c r="H35" s="35">
        <v>10</v>
      </c>
      <c r="I35" s="35">
        <v>10</v>
      </c>
      <c r="J35" s="35">
        <f t="shared" si="4"/>
        <v>0</v>
      </c>
      <c r="BH35" s="113"/>
    </row>
    <row r="36" spans="1:60" s="26" customFormat="1" ht="12.75" customHeight="1" hidden="1">
      <c r="A36" s="57"/>
      <c r="B36" s="28"/>
      <c r="C36" s="54"/>
      <c r="D36" s="88"/>
      <c r="E36" s="35"/>
      <c r="F36" s="35"/>
      <c r="G36" s="35"/>
      <c r="H36" s="35"/>
      <c r="I36" s="35"/>
      <c r="J36" s="41"/>
      <c r="BH36" s="113"/>
    </row>
    <row r="37" spans="1:60" s="26" customFormat="1" ht="15">
      <c r="A37" s="57"/>
      <c r="B37" s="28"/>
      <c r="C37" s="55" t="s">
        <v>62</v>
      </c>
      <c r="D37" s="84" t="s">
        <v>63</v>
      </c>
      <c r="E37" s="56">
        <f>SUM(E38:E40)</f>
        <v>9782</v>
      </c>
      <c r="F37" s="56">
        <f>SUM(F38:F40)</f>
        <v>11000</v>
      </c>
      <c r="G37" s="56">
        <f>SUM(G38:G40)</f>
        <v>11000</v>
      </c>
      <c r="H37" s="56">
        <f>SUM(H38:H40)</f>
        <v>11000</v>
      </c>
      <c r="I37" s="56">
        <f>SUM(I38:I40)</f>
        <v>11000</v>
      </c>
      <c r="J37" s="94">
        <f aca="true" t="shared" si="5" ref="J37:J50">SUM(G37-F37)</f>
        <v>0</v>
      </c>
      <c r="BH37" s="113"/>
    </row>
    <row r="38" spans="1:60" s="26" customFormat="1" ht="31.5" customHeight="1">
      <c r="A38" s="57"/>
      <c r="B38" s="28"/>
      <c r="C38" s="54" t="s">
        <v>15</v>
      </c>
      <c r="D38" s="88" t="s">
        <v>135</v>
      </c>
      <c r="E38" s="35">
        <v>9782</v>
      </c>
      <c r="F38" s="35">
        <v>10000</v>
      </c>
      <c r="G38" s="35">
        <v>10000</v>
      </c>
      <c r="H38" s="35">
        <v>10000</v>
      </c>
      <c r="I38" s="35">
        <v>10000</v>
      </c>
      <c r="J38" s="35">
        <f t="shared" si="5"/>
        <v>0</v>
      </c>
      <c r="BH38" s="113"/>
    </row>
    <row r="39" spans="1:60" s="26" customFormat="1" ht="15.75" customHeight="1" hidden="1">
      <c r="A39" s="57"/>
      <c r="B39" s="28"/>
      <c r="C39" s="54"/>
      <c r="D39" s="88"/>
      <c r="E39" s="35"/>
      <c r="F39" s="35"/>
      <c r="G39" s="35"/>
      <c r="H39" s="35"/>
      <c r="I39" s="35"/>
      <c r="J39" s="35">
        <f t="shared" si="5"/>
        <v>0</v>
      </c>
      <c r="BH39" s="113"/>
    </row>
    <row r="40" spans="1:60" s="42" customFormat="1" ht="14.25">
      <c r="A40" s="57"/>
      <c r="B40" s="28"/>
      <c r="C40" s="54" t="s">
        <v>32</v>
      </c>
      <c r="D40" s="89" t="s">
        <v>10</v>
      </c>
      <c r="E40" s="35">
        <v>0</v>
      </c>
      <c r="F40" s="35">
        <v>1000</v>
      </c>
      <c r="G40" s="35">
        <v>1000</v>
      </c>
      <c r="H40" s="35">
        <v>1000</v>
      </c>
      <c r="I40" s="35">
        <v>1000</v>
      </c>
      <c r="J40" s="35">
        <f t="shared" si="5"/>
        <v>0</v>
      </c>
      <c r="BH40" s="115"/>
    </row>
    <row r="41" spans="1:60" s="42" customFormat="1" ht="15">
      <c r="A41" s="57"/>
      <c r="B41" s="28"/>
      <c r="C41" s="55" t="s">
        <v>64</v>
      </c>
      <c r="D41" s="83" t="s">
        <v>65</v>
      </c>
      <c r="E41" s="56">
        <f>SUM(E42:E50)</f>
        <v>2652</v>
      </c>
      <c r="F41" s="56">
        <f>SUM(F42:F50)</f>
        <v>7700</v>
      </c>
      <c r="G41" s="56">
        <f>SUM(G42:G50)</f>
        <v>7700</v>
      </c>
      <c r="H41" s="56">
        <f>SUM(H42:H50)</f>
        <v>6700</v>
      </c>
      <c r="I41" s="56">
        <f>SUM(I42:I50)</f>
        <v>6700</v>
      </c>
      <c r="J41" s="94">
        <f t="shared" si="5"/>
        <v>0</v>
      </c>
      <c r="BH41" s="115"/>
    </row>
    <row r="42" spans="1:60" s="26" customFormat="1" ht="14.25">
      <c r="A42" s="57"/>
      <c r="B42" s="28"/>
      <c r="C42" s="54" t="s">
        <v>26</v>
      </c>
      <c r="D42" s="85" t="s">
        <v>7</v>
      </c>
      <c r="E42" s="35">
        <v>90</v>
      </c>
      <c r="F42" s="35">
        <v>500</v>
      </c>
      <c r="G42" s="35">
        <v>500</v>
      </c>
      <c r="H42" s="35">
        <v>500</v>
      </c>
      <c r="I42" s="35">
        <v>500</v>
      </c>
      <c r="J42" s="35">
        <f t="shared" si="5"/>
        <v>0</v>
      </c>
      <c r="BH42" s="113"/>
    </row>
    <row r="43" spans="1:10" ht="14.25">
      <c r="A43" s="57"/>
      <c r="B43" s="28"/>
      <c r="C43" s="54" t="s">
        <v>22</v>
      </c>
      <c r="D43" s="85" t="s">
        <v>3</v>
      </c>
      <c r="E43" s="35">
        <v>871</v>
      </c>
      <c r="F43" s="35">
        <v>700</v>
      </c>
      <c r="G43" s="35">
        <v>700</v>
      </c>
      <c r="H43" s="35">
        <v>700</v>
      </c>
      <c r="I43" s="35">
        <v>700</v>
      </c>
      <c r="J43" s="35">
        <f t="shared" si="5"/>
        <v>0</v>
      </c>
    </row>
    <row r="44" spans="1:10" ht="14.25">
      <c r="A44" s="38"/>
      <c r="B44" s="28"/>
      <c r="C44" s="39" t="s">
        <v>112</v>
      </c>
      <c r="D44" s="34" t="s">
        <v>113</v>
      </c>
      <c r="E44" s="35">
        <v>491</v>
      </c>
      <c r="F44" s="35">
        <v>1000</v>
      </c>
      <c r="G44" s="35">
        <v>1000</v>
      </c>
      <c r="H44" s="35">
        <v>1000</v>
      </c>
      <c r="I44" s="35">
        <v>1000</v>
      </c>
      <c r="J44" s="35">
        <f t="shared" si="5"/>
        <v>0</v>
      </c>
    </row>
    <row r="45" spans="1:10" ht="14.25">
      <c r="A45" s="38"/>
      <c r="B45" s="28"/>
      <c r="C45" s="39" t="s">
        <v>110</v>
      </c>
      <c r="D45" s="34" t="s">
        <v>111</v>
      </c>
      <c r="E45" s="35">
        <v>887</v>
      </c>
      <c r="F45" s="35">
        <v>1200</v>
      </c>
      <c r="G45" s="35">
        <v>1200</v>
      </c>
      <c r="H45" s="35">
        <v>1200</v>
      </c>
      <c r="I45" s="35">
        <v>1200</v>
      </c>
      <c r="J45" s="35">
        <f t="shared" si="5"/>
        <v>0</v>
      </c>
    </row>
    <row r="46" spans="1:60" s="26" customFormat="1" ht="14.25">
      <c r="A46" s="57"/>
      <c r="B46" s="28"/>
      <c r="C46" s="54" t="s">
        <v>33</v>
      </c>
      <c r="D46" s="40" t="s">
        <v>164</v>
      </c>
      <c r="E46" s="35">
        <v>137</v>
      </c>
      <c r="F46" s="35">
        <v>600</v>
      </c>
      <c r="G46" s="35">
        <v>600</v>
      </c>
      <c r="H46" s="35">
        <v>600</v>
      </c>
      <c r="I46" s="35">
        <v>600</v>
      </c>
      <c r="J46" s="35">
        <f t="shared" si="5"/>
        <v>0</v>
      </c>
      <c r="BH46" s="113"/>
    </row>
    <row r="47" spans="1:60" s="26" customFormat="1" ht="14.25">
      <c r="A47" s="57"/>
      <c r="B47" s="28"/>
      <c r="C47" s="54" t="s">
        <v>37</v>
      </c>
      <c r="D47" s="90" t="s">
        <v>103</v>
      </c>
      <c r="E47" s="35">
        <v>11</v>
      </c>
      <c r="F47" s="35">
        <v>100</v>
      </c>
      <c r="G47" s="35">
        <v>100</v>
      </c>
      <c r="H47" s="35">
        <v>100</v>
      </c>
      <c r="I47" s="35">
        <v>100</v>
      </c>
      <c r="J47" s="35">
        <f t="shared" si="5"/>
        <v>0</v>
      </c>
      <c r="BH47" s="113"/>
    </row>
    <row r="48" spans="1:60" s="26" customFormat="1" ht="13.5" customHeight="1">
      <c r="A48" s="57"/>
      <c r="B48" s="28"/>
      <c r="C48" s="54" t="s">
        <v>38</v>
      </c>
      <c r="D48" s="90" t="s">
        <v>13</v>
      </c>
      <c r="E48" s="35">
        <v>0</v>
      </c>
      <c r="F48" s="35">
        <v>2000</v>
      </c>
      <c r="G48" s="35">
        <v>2000</v>
      </c>
      <c r="H48" s="35">
        <v>1000</v>
      </c>
      <c r="I48" s="35">
        <v>1000</v>
      </c>
      <c r="J48" s="35">
        <f t="shared" si="5"/>
        <v>0</v>
      </c>
      <c r="BH48" s="113"/>
    </row>
    <row r="49" spans="1:60" s="26" customFormat="1" ht="13.5" customHeight="1">
      <c r="A49" s="57"/>
      <c r="B49" s="28"/>
      <c r="C49" s="54" t="s">
        <v>121</v>
      </c>
      <c r="D49" s="90" t="s">
        <v>120</v>
      </c>
      <c r="E49" s="35">
        <v>165</v>
      </c>
      <c r="F49" s="35">
        <v>600</v>
      </c>
      <c r="G49" s="35">
        <v>600</v>
      </c>
      <c r="H49" s="35">
        <v>600</v>
      </c>
      <c r="I49" s="35">
        <v>600</v>
      </c>
      <c r="J49" s="35">
        <f t="shared" si="5"/>
        <v>0</v>
      </c>
      <c r="BH49" s="113"/>
    </row>
    <row r="50" spans="1:60" s="26" customFormat="1" ht="20.25" customHeight="1">
      <c r="A50" s="57"/>
      <c r="B50" s="28"/>
      <c r="C50" s="54" t="s">
        <v>133</v>
      </c>
      <c r="D50" s="43" t="s">
        <v>166</v>
      </c>
      <c r="E50" s="35">
        <v>0</v>
      </c>
      <c r="F50" s="35">
        <v>1000</v>
      </c>
      <c r="G50" s="35">
        <v>1000</v>
      </c>
      <c r="H50" s="35">
        <v>1000</v>
      </c>
      <c r="I50" s="35">
        <v>1000</v>
      </c>
      <c r="J50" s="35">
        <f t="shared" si="5"/>
        <v>0</v>
      </c>
      <c r="BH50" s="113"/>
    </row>
    <row r="51" spans="1:60" s="26" customFormat="1" ht="13.5" customHeight="1" thickBot="1">
      <c r="A51" s="57"/>
      <c r="B51" s="67" t="s">
        <v>66</v>
      </c>
      <c r="C51" s="73"/>
      <c r="D51" s="91" t="s">
        <v>115</v>
      </c>
      <c r="E51" s="30">
        <f aca="true" t="shared" si="6" ref="E51:J51">SUM(E52,E54,E56)</f>
        <v>743</v>
      </c>
      <c r="F51" s="30">
        <f t="shared" si="6"/>
        <v>5900</v>
      </c>
      <c r="G51" s="30">
        <f t="shared" si="6"/>
        <v>5900</v>
      </c>
      <c r="H51" s="30">
        <f t="shared" si="6"/>
        <v>5400</v>
      </c>
      <c r="I51" s="30">
        <f t="shared" si="6"/>
        <v>5400</v>
      </c>
      <c r="J51" s="30">
        <f t="shared" si="6"/>
        <v>0</v>
      </c>
      <c r="BH51" s="113"/>
    </row>
    <row r="52" spans="1:60" s="45" customFormat="1" ht="13.5" customHeight="1">
      <c r="A52" s="62"/>
      <c r="B52" s="44"/>
      <c r="C52" s="74" t="s">
        <v>67</v>
      </c>
      <c r="D52" s="86" t="s">
        <v>68</v>
      </c>
      <c r="E52" s="108">
        <f>E53</f>
        <v>75</v>
      </c>
      <c r="F52" s="108">
        <f>F53</f>
        <v>500</v>
      </c>
      <c r="G52" s="108">
        <f>G53</f>
        <v>500</v>
      </c>
      <c r="H52" s="108">
        <f>H53</f>
        <v>500</v>
      </c>
      <c r="I52" s="108">
        <f>I53</f>
        <v>500</v>
      </c>
      <c r="J52" s="106">
        <f aca="true" t="shared" si="7" ref="J52:J63">SUM(G52-F52)</f>
        <v>0</v>
      </c>
      <c r="BH52" s="116"/>
    </row>
    <row r="53" spans="1:60" s="26" customFormat="1" ht="14.25">
      <c r="A53" s="57"/>
      <c r="B53" s="28"/>
      <c r="C53" s="54" t="s">
        <v>29</v>
      </c>
      <c r="D53" s="88" t="s">
        <v>30</v>
      </c>
      <c r="E53" s="35">
        <v>75</v>
      </c>
      <c r="F53" s="35">
        <v>500</v>
      </c>
      <c r="G53" s="35">
        <v>500</v>
      </c>
      <c r="H53" s="35">
        <v>500</v>
      </c>
      <c r="I53" s="35">
        <v>500</v>
      </c>
      <c r="J53" s="35">
        <f t="shared" si="7"/>
        <v>0</v>
      </c>
      <c r="BH53" s="113"/>
    </row>
    <row r="54" spans="1:60" s="26" customFormat="1" ht="15">
      <c r="A54" s="57"/>
      <c r="B54" s="28"/>
      <c r="C54" s="55" t="s">
        <v>123</v>
      </c>
      <c r="D54" s="84" t="s">
        <v>165</v>
      </c>
      <c r="E54" s="94">
        <f>SUM(E55)</f>
        <v>512</v>
      </c>
      <c r="F54" s="94">
        <f>SUM(F55)</f>
        <v>1500</v>
      </c>
      <c r="G54" s="94">
        <f>SUM(G55)</f>
        <v>1500</v>
      </c>
      <c r="H54" s="94">
        <f>SUM(H55)</f>
        <v>1000</v>
      </c>
      <c r="I54" s="94">
        <f>SUM(I55)</f>
        <v>1000</v>
      </c>
      <c r="J54" s="48">
        <f t="shared" si="7"/>
        <v>0</v>
      </c>
      <c r="BH54" s="113"/>
    </row>
    <row r="55" spans="1:60" s="26" customFormat="1" ht="14.25">
      <c r="A55" s="57"/>
      <c r="B55" s="28"/>
      <c r="C55" s="54" t="s">
        <v>118</v>
      </c>
      <c r="D55" s="88" t="s">
        <v>119</v>
      </c>
      <c r="E55" s="35">
        <v>512</v>
      </c>
      <c r="F55" s="35">
        <v>1500</v>
      </c>
      <c r="G55" s="35">
        <v>1500</v>
      </c>
      <c r="H55" s="35">
        <v>1000</v>
      </c>
      <c r="I55" s="35">
        <v>1000</v>
      </c>
      <c r="J55" s="35">
        <f t="shared" si="7"/>
        <v>0</v>
      </c>
      <c r="BH55" s="113"/>
    </row>
    <row r="56" spans="1:60" s="26" customFormat="1" ht="15">
      <c r="A56" s="57"/>
      <c r="B56" s="28"/>
      <c r="C56" s="55" t="s">
        <v>70</v>
      </c>
      <c r="D56" s="84" t="s">
        <v>71</v>
      </c>
      <c r="E56" s="94">
        <f>SUM(E57:E59)</f>
        <v>156</v>
      </c>
      <c r="F56" s="94">
        <f>SUM(F57:F59)</f>
        <v>3900</v>
      </c>
      <c r="G56" s="94">
        <f>SUM(G57:G59)</f>
        <v>3900</v>
      </c>
      <c r="H56" s="94">
        <f>SUM(H57:H59)</f>
        <v>3900</v>
      </c>
      <c r="I56" s="94">
        <f>SUM(I57:I59)</f>
        <v>3900</v>
      </c>
      <c r="J56" s="94">
        <f t="shared" si="7"/>
        <v>0</v>
      </c>
      <c r="BH56" s="113"/>
    </row>
    <row r="57" spans="1:60" s="26" customFormat="1" ht="14.25" customHeight="1">
      <c r="A57" s="57"/>
      <c r="B57" s="28"/>
      <c r="C57" s="54" t="s">
        <v>69</v>
      </c>
      <c r="D57" s="85" t="s">
        <v>104</v>
      </c>
      <c r="E57" s="35">
        <v>0</v>
      </c>
      <c r="F57" s="35">
        <v>3000</v>
      </c>
      <c r="G57" s="35">
        <v>3000</v>
      </c>
      <c r="H57" s="35">
        <v>3000</v>
      </c>
      <c r="I57" s="35">
        <v>3000</v>
      </c>
      <c r="J57" s="35">
        <f t="shared" si="7"/>
        <v>0</v>
      </c>
      <c r="BH57" s="113"/>
    </row>
    <row r="58" spans="1:60" s="26" customFormat="1" ht="14.25" customHeight="1">
      <c r="A58" s="57"/>
      <c r="B58" s="28"/>
      <c r="C58" s="54" t="s">
        <v>127</v>
      </c>
      <c r="D58" s="85" t="s">
        <v>139</v>
      </c>
      <c r="E58" s="35">
        <v>108</v>
      </c>
      <c r="F58" s="35">
        <v>500</v>
      </c>
      <c r="G58" s="35">
        <v>500</v>
      </c>
      <c r="H58" s="35">
        <v>500</v>
      </c>
      <c r="I58" s="35">
        <v>500</v>
      </c>
      <c r="J58" s="35">
        <f t="shared" si="7"/>
        <v>0</v>
      </c>
      <c r="BH58" s="113"/>
    </row>
    <row r="59" spans="1:60" s="26" customFormat="1" ht="20.25" customHeight="1">
      <c r="A59" s="57"/>
      <c r="B59" s="28"/>
      <c r="C59" s="54" t="s">
        <v>117</v>
      </c>
      <c r="D59" s="85" t="s">
        <v>122</v>
      </c>
      <c r="E59" s="35">
        <v>48</v>
      </c>
      <c r="F59" s="35">
        <v>400</v>
      </c>
      <c r="G59" s="35">
        <v>400</v>
      </c>
      <c r="H59" s="35">
        <v>400</v>
      </c>
      <c r="I59" s="35">
        <v>400</v>
      </c>
      <c r="J59" s="35">
        <f t="shared" si="7"/>
        <v>0</v>
      </c>
      <c r="BH59" s="113"/>
    </row>
    <row r="60" spans="1:60" s="26" customFormat="1" ht="13.5" customHeight="1" thickBot="1">
      <c r="A60" s="57"/>
      <c r="B60" s="67" t="s">
        <v>72</v>
      </c>
      <c r="C60" s="73"/>
      <c r="D60" s="86" t="s">
        <v>73</v>
      </c>
      <c r="E60" s="46">
        <f>E61</f>
        <v>0</v>
      </c>
      <c r="F60" s="46">
        <f>F61</f>
        <v>510</v>
      </c>
      <c r="G60" s="46">
        <f>G61</f>
        <v>510</v>
      </c>
      <c r="H60" s="46">
        <f>H61</f>
        <v>510</v>
      </c>
      <c r="I60" s="46">
        <f>I61</f>
        <v>510</v>
      </c>
      <c r="J60" s="46">
        <f t="shared" si="7"/>
        <v>0</v>
      </c>
      <c r="BH60" s="113"/>
    </row>
    <row r="61" spans="1:60" s="26" customFormat="1" ht="15">
      <c r="A61" s="57"/>
      <c r="B61" s="28"/>
      <c r="C61" s="55" t="s">
        <v>74</v>
      </c>
      <c r="D61" s="86" t="s">
        <v>75</v>
      </c>
      <c r="E61" s="106">
        <f>SUM(E62:E63)</f>
        <v>0</v>
      </c>
      <c r="F61" s="107">
        <f>SUM(F62:F63)</f>
        <v>510</v>
      </c>
      <c r="G61" s="106">
        <f>SUM(G62:G63)</f>
        <v>510</v>
      </c>
      <c r="H61" s="106">
        <f>SUM(H62:H63)</f>
        <v>510</v>
      </c>
      <c r="I61" s="106">
        <f>SUM(I62:I63)</f>
        <v>510</v>
      </c>
      <c r="J61" s="106">
        <f t="shared" si="7"/>
        <v>0</v>
      </c>
      <c r="BH61" s="113"/>
    </row>
    <row r="62" spans="1:60" s="26" customFormat="1" ht="14.25">
      <c r="A62" s="57"/>
      <c r="B62" s="28"/>
      <c r="C62" s="54" t="s">
        <v>34</v>
      </c>
      <c r="D62" s="88" t="s">
        <v>35</v>
      </c>
      <c r="E62" s="35">
        <v>0</v>
      </c>
      <c r="F62" s="81">
        <v>500</v>
      </c>
      <c r="G62" s="35">
        <v>500</v>
      </c>
      <c r="H62" s="35">
        <v>500</v>
      </c>
      <c r="I62" s="35">
        <v>500</v>
      </c>
      <c r="J62" s="35">
        <f t="shared" si="7"/>
        <v>0</v>
      </c>
      <c r="BH62" s="113"/>
    </row>
    <row r="63" spans="1:60" s="26" customFormat="1" ht="14.25">
      <c r="A63" s="57"/>
      <c r="B63" s="28"/>
      <c r="C63" s="54" t="s">
        <v>129</v>
      </c>
      <c r="D63" s="87" t="s">
        <v>167</v>
      </c>
      <c r="E63" s="35">
        <v>0</v>
      </c>
      <c r="F63" s="35">
        <v>10</v>
      </c>
      <c r="G63" s="35">
        <v>10</v>
      </c>
      <c r="H63" s="35">
        <v>10</v>
      </c>
      <c r="I63" s="35">
        <v>10</v>
      </c>
      <c r="J63" s="81">
        <f t="shared" si="7"/>
        <v>0</v>
      </c>
      <c r="BH63" s="113"/>
    </row>
    <row r="64" spans="1:60" s="26" customFormat="1" ht="15" customHeight="1" thickBot="1">
      <c r="A64" s="57"/>
      <c r="B64" s="32" t="s">
        <v>76</v>
      </c>
      <c r="C64" s="19"/>
      <c r="D64" s="84" t="s">
        <v>114</v>
      </c>
      <c r="E64" s="30">
        <f>SUM(E66,E69)</f>
        <v>219580</v>
      </c>
      <c r="F64" s="30">
        <f>SUM(F66,F69)</f>
        <v>294087</v>
      </c>
      <c r="G64" s="30">
        <f>SUM(G66,G69)</f>
        <v>314318</v>
      </c>
      <c r="H64" s="30">
        <f>SUM(H66,H69)</f>
        <v>258812</v>
      </c>
      <c r="I64" s="30">
        <f>SUM(I66,I69)</f>
        <v>269083</v>
      </c>
      <c r="J64" s="79">
        <f>SUM(G64-F64)</f>
        <v>20231</v>
      </c>
      <c r="BH64" s="113"/>
    </row>
    <row r="65" spans="1:60" s="26" customFormat="1" ht="15" customHeight="1">
      <c r="A65" s="57"/>
      <c r="B65" s="28"/>
      <c r="C65" s="55"/>
      <c r="D65" s="84" t="s">
        <v>77</v>
      </c>
      <c r="E65" s="31"/>
      <c r="F65" s="31"/>
      <c r="G65" s="31"/>
      <c r="H65" s="31"/>
      <c r="I65" s="31"/>
      <c r="J65" s="80"/>
      <c r="BH65" s="113"/>
    </row>
    <row r="66" spans="1:60" s="26" customFormat="1" ht="21.75" customHeight="1">
      <c r="A66" s="57"/>
      <c r="B66" s="28"/>
      <c r="C66" s="55" t="s">
        <v>78</v>
      </c>
      <c r="D66" s="83" t="s">
        <v>79</v>
      </c>
      <c r="E66" s="94">
        <f>E67+E68</f>
        <v>0</v>
      </c>
      <c r="F66" s="94">
        <f>F67+F68</f>
        <v>10000</v>
      </c>
      <c r="G66" s="94">
        <f>G67+G68</f>
        <v>10000</v>
      </c>
      <c r="H66" s="94">
        <f>H67+H68</f>
        <v>3000</v>
      </c>
      <c r="I66" s="94">
        <f>I67+I68</f>
        <v>3000</v>
      </c>
      <c r="J66" s="95">
        <f>SUM(G66-F66)</f>
        <v>0</v>
      </c>
      <c r="BH66" s="113"/>
    </row>
    <row r="67" spans="1:60" s="26" customFormat="1" ht="14.25">
      <c r="A67" s="57"/>
      <c r="B67" s="28"/>
      <c r="C67" s="54" t="s">
        <v>36</v>
      </c>
      <c r="D67" s="88" t="s">
        <v>11</v>
      </c>
      <c r="E67" s="35">
        <v>0</v>
      </c>
      <c r="F67" s="35">
        <v>2000</v>
      </c>
      <c r="G67" s="35">
        <v>2000</v>
      </c>
      <c r="H67" s="35">
        <v>1000</v>
      </c>
      <c r="I67" s="35">
        <v>1000</v>
      </c>
      <c r="J67" s="35">
        <f>SUM(G67-F67)</f>
        <v>0</v>
      </c>
      <c r="BH67" s="113"/>
    </row>
    <row r="68" spans="1:60" s="26" customFormat="1" ht="15">
      <c r="A68" s="59"/>
      <c r="B68" s="25"/>
      <c r="C68" s="54" t="s">
        <v>39</v>
      </c>
      <c r="D68" s="88" t="s">
        <v>14</v>
      </c>
      <c r="E68" s="35">
        <v>0</v>
      </c>
      <c r="F68" s="35">
        <v>8000</v>
      </c>
      <c r="G68" s="35">
        <v>8000</v>
      </c>
      <c r="H68" s="35">
        <v>2000</v>
      </c>
      <c r="I68" s="35">
        <v>2000</v>
      </c>
      <c r="J68" s="35">
        <f>SUM(G68-F68)</f>
        <v>0</v>
      </c>
      <c r="BH68" s="113"/>
    </row>
    <row r="69" spans="1:60" s="26" customFormat="1" ht="15">
      <c r="A69" s="59"/>
      <c r="B69" s="25"/>
      <c r="C69" s="55" t="s">
        <v>80</v>
      </c>
      <c r="D69" s="84" t="s">
        <v>81</v>
      </c>
      <c r="E69" s="94">
        <f>E70+E74</f>
        <v>219580</v>
      </c>
      <c r="F69" s="94">
        <f>F70+F74</f>
        <v>284087</v>
      </c>
      <c r="G69" s="94">
        <f>G70+G74</f>
        <v>304318</v>
      </c>
      <c r="H69" s="94">
        <f>H70+H74</f>
        <v>255812</v>
      </c>
      <c r="I69" s="94">
        <f>I70+I74</f>
        <v>266083</v>
      </c>
      <c r="J69" s="94">
        <f>SUM(G69-F69)</f>
        <v>20231</v>
      </c>
      <c r="BH69" s="113"/>
    </row>
    <row r="70" spans="1:60" s="26" customFormat="1" ht="14.25">
      <c r="A70" s="57"/>
      <c r="B70" s="28"/>
      <c r="C70" s="54" t="s">
        <v>16</v>
      </c>
      <c r="D70" s="60" t="s">
        <v>105</v>
      </c>
      <c r="E70" s="35">
        <v>218390</v>
      </c>
      <c r="F70" s="35">
        <v>229087</v>
      </c>
      <c r="G70" s="35">
        <v>239318</v>
      </c>
      <c r="H70" s="35">
        <v>250812</v>
      </c>
      <c r="I70" s="35">
        <v>261083</v>
      </c>
      <c r="J70" s="35">
        <f>SUM(G70-F70)</f>
        <v>10231</v>
      </c>
      <c r="BH70" s="113"/>
    </row>
    <row r="71" spans="1:60" s="26" customFormat="1" ht="12.75" customHeight="1" hidden="1">
      <c r="A71" s="57"/>
      <c r="B71" s="28"/>
      <c r="C71" s="55"/>
      <c r="D71" s="91"/>
      <c r="E71" s="33"/>
      <c r="F71" s="33"/>
      <c r="G71" s="33"/>
      <c r="H71" s="33"/>
      <c r="I71" s="33"/>
      <c r="J71" s="35">
        <f>SUM(G71-E71)</f>
        <v>0</v>
      </c>
      <c r="BH71" s="113"/>
    </row>
    <row r="72" spans="1:60" s="26" customFormat="1" ht="12.75" customHeight="1" hidden="1">
      <c r="A72" s="57"/>
      <c r="B72" s="28"/>
      <c r="C72" s="55"/>
      <c r="D72" s="91"/>
      <c r="E72" s="33"/>
      <c r="F72" s="33"/>
      <c r="G72" s="33"/>
      <c r="H72" s="33"/>
      <c r="I72" s="33"/>
      <c r="J72" s="35">
        <f>SUM(G72-E72)</f>
        <v>0</v>
      </c>
      <c r="BH72" s="113"/>
    </row>
    <row r="73" spans="1:10" ht="12.75" customHeight="1" hidden="1">
      <c r="A73" s="60"/>
      <c r="B73" s="28"/>
      <c r="C73" s="70"/>
      <c r="D73" s="60"/>
      <c r="E73" s="27"/>
      <c r="F73" s="27"/>
      <c r="G73" s="27"/>
      <c r="H73" s="27"/>
      <c r="I73" s="27"/>
      <c r="J73" s="35">
        <f>SUM(G73-E73)</f>
        <v>0</v>
      </c>
    </row>
    <row r="74" spans="1:60" s="26" customFormat="1" ht="20.25" customHeight="1">
      <c r="A74" s="57"/>
      <c r="B74" s="28"/>
      <c r="C74" s="54" t="s">
        <v>82</v>
      </c>
      <c r="D74" s="60" t="s">
        <v>83</v>
      </c>
      <c r="E74" s="35">
        <v>1190</v>
      </c>
      <c r="F74" s="35">
        <v>55000</v>
      </c>
      <c r="G74" s="35">
        <v>65000</v>
      </c>
      <c r="H74" s="35">
        <v>5000</v>
      </c>
      <c r="I74" s="35">
        <v>5000</v>
      </c>
      <c r="J74" s="35">
        <f>SUM(G74-F74)</f>
        <v>10000</v>
      </c>
      <c r="BH74" s="113"/>
    </row>
    <row r="75" spans="1:60" s="26" customFormat="1" ht="15.75" thickBot="1">
      <c r="A75" s="57"/>
      <c r="B75" s="67" t="s">
        <v>84</v>
      </c>
      <c r="C75" s="73"/>
      <c r="D75" s="91" t="s">
        <v>85</v>
      </c>
      <c r="E75" s="46">
        <f>E76</f>
        <v>6747214</v>
      </c>
      <c r="F75" s="46">
        <f>F76</f>
        <v>8363869</v>
      </c>
      <c r="G75" s="46">
        <f>G76</f>
        <v>8333511</v>
      </c>
      <c r="H75" s="46">
        <f>H76</f>
        <v>8391843</v>
      </c>
      <c r="I75" s="46">
        <f>I76</f>
        <v>8380450</v>
      </c>
      <c r="J75" s="30">
        <f>SUM(G75-F75)</f>
        <v>-30358</v>
      </c>
      <c r="BH75" s="113"/>
    </row>
    <row r="76" spans="1:60" s="26" customFormat="1" ht="15">
      <c r="A76" s="57"/>
      <c r="B76" s="28"/>
      <c r="C76" s="55" t="s">
        <v>86</v>
      </c>
      <c r="D76" s="91" t="s">
        <v>87</v>
      </c>
      <c r="E76" s="106">
        <f>E77+E78</f>
        <v>6747214</v>
      </c>
      <c r="F76" s="106">
        <f>F77+F78</f>
        <v>8363869</v>
      </c>
      <c r="G76" s="106">
        <f>G77+G78</f>
        <v>8333511</v>
      </c>
      <c r="H76" s="106">
        <f>H77+H78</f>
        <v>8391843</v>
      </c>
      <c r="I76" s="106">
        <f>I77+I78</f>
        <v>8380450</v>
      </c>
      <c r="J76" s="106">
        <f>SUM(G76-F76)</f>
        <v>-30358</v>
      </c>
      <c r="BH76" s="113"/>
    </row>
    <row r="77" spans="1:60" s="26" customFormat="1" ht="14.25" customHeight="1">
      <c r="A77" s="59"/>
      <c r="B77" s="25"/>
      <c r="C77" s="54" t="s">
        <v>40</v>
      </c>
      <c r="D77" s="88" t="s">
        <v>0</v>
      </c>
      <c r="E77" s="49">
        <v>6699714</v>
      </c>
      <c r="F77" s="49">
        <v>8263869</v>
      </c>
      <c r="G77" s="49">
        <v>8233511</v>
      </c>
      <c r="H77" s="49">
        <v>8291843</v>
      </c>
      <c r="I77" s="49">
        <v>8280450</v>
      </c>
      <c r="J77" s="35">
        <f>SUM(G77-F77)</f>
        <v>-30358</v>
      </c>
      <c r="BH77" s="113"/>
    </row>
    <row r="78" spans="1:60" s="26" customFormat="1" ht="14.25">
      <c r="A78" s="57"/>
      <c r="B78" s="28"/>
      <c r="C78" s="54" t="s">
        <v>41</v>
      </c>
      <c r="D78" s="90" t="s">
        <v>96</v>
      </c>
      <c r="E78" s="49">
        <v>47500</v>
      </c>
      <c r="F78" s="49">
        <v>100000</v>
      </c>
      <c r="G78" s="49">
        <v>100000</v>
      </c>
      <c r="H78" s="49">
        <v>100000</v>
      </c>
      <c r="I78" s="49">
        <v>100000</v>
      </c>
      <c r="J78" s="35">
        <f>SUM(G78-F78)</f>
        <v>0</v>
      </c>
      <c r="BH78" s="113"/>
    </row>
    <row r="79" spans="1:10" ht="12.75" customHeight="1" hidden="1">
      <c r="A79" s="60"/>
      <c r="B79" s="28"/>
      <c r="C79" s="75"/>
      <c r="D79" s="92"/>
      <c r="E79" s="31"/>
      <c r="F79" s="31"/>
      <c r="G79" s="31"/>
      <c r="H79" s="31"/>
      <c r="I79" s="31"/>
      <c r="J79" s="31"/>
    </row>
    <row r="80" spans="1:60" s="26" customFormat="1" ht="27" customHeight="1" hidden="1">
      <c r="A80" s="59"/>
      <c r="B80" s="25"/>
      <c r="C80" s="76"/>
      <c r="D80" s="90"/>
      <c r="E80" s="49"/>
      <c r="F80" s="49"/>
      <c r="G80" s="49"/>
      <c r="H80" s="49"/>
      <c r="I80" s="49"/>
      <c r="J80" s="41"/>
      <c r="BH80" s="113"/>
    </row>
    <row r="81" spans="1:60" s="26" customFormat="1" ht="15.75" thickBot="1">
      <c r="A81" s="59"/>
      <c r="B81" s="67" t="s">
        <v>93</v>
      </c>
      <c r="D81" s="91" t="s">
        <v>12</v>
      </c>
      <c r="E81" s="30">
        <f>E82</f>
        <v>0</v>
      </c>
      <c r="F81" s="30">
        <f>F82</f>
        <v>8010</v>
      </c>
      <c r="G81" s="30">
        <f>G82</f>
        <v>10010</v>
      </c>
      <c r="H81" s="30">
        <f>H82</f>
        <v>8010</v>
      </c>
      <c r="I81" s="30">
        <f>I82</f>
        <v>8010</v>
      </c>
      <c r="J81" s="46">
        <f>SUM(G81-F81)</f>
        <v>2000</v>
      </c>
      <c r="BH81" s="113"/>
    </row>
    <row r="82" spans="1:60" s="26" customFormat="1" ht="15">
      <c r="A82" s="59"/>
      <c r="B82" s="25"/>
      <c r="C82" s="126" t="s">
        <v>94</v>
      </c>
      <c r="D82" s="91" t="s">
        <v>95</v>
      </c>
      <c r="E82" s="56">
        <f>SUM(E83:E86)</f>
        <v>0</v>
      </c>
      <c r="F82" s="56">
        <f>SUM(F83:F86)</f>
        <v>8010</v>
      </c>
      <c r="G82" s="56">
        <f>SUM(G83:G86)</f>
        <v>10010</v>
      </c>
      <c r="H82" s="56">
        <f>SUM(H83:H86)</f>
        <v>8010</v>
      </c>
      <c r="I82" s="56">
        <f>SUM(I83:I86)</f>
        <v>8010</v>
      </c>
      <c r="J82" s="94">
        <f>SUM(G82-F82)</f>
        <v>2000</v>
      </c>
      <c r="BH82" s="113"/>
    </row>
    <row r="83" spans="1:60" s="26" customFormat="1" ht="14.25">
      <c r="A83" s="63"/>
      <c r="B83" s="50"/>
      <c r="C83" s="54" t="s">
        <v>92</v>
      </c>
      <c r="D83" s="88" t="s">
        <v>106</v>
      </c>
      <c r="E83" s="35">
        <v>0</v>
      </c>
      <c r="F83" s="35">
        <v>3000</v>
      </c>
      <c r="G83" s="35">
        <v>5000</v>
      </c>
      <c r="H83" s="35">
        <v>3000</v>
      </c>
      <c r="I83" s="35">
        <v>3000</v>
      </c>
      <c r="J83" s="35">
        <f>SUM(G83-F83)</f>
        <v>2000</v>
      </c>
      <c r="BH83" s="113"/>
    </row>
    <row r="84" spans="1:10" ht="14.25">
      <c r="A84" s="60"/>
      <c r="B84" s="28"/>
      <c r="C84" s="54" t="s">
        <v>130</v>
      </c>
      <c r="D84" s="60" t="s">
        <v>131</v>
      </c>
      <c r="E84" s="27">
        <v>0</v>
      </c>
      <c r="F84" s="27">
        <v>2000</v>
      </c>
      <c r="G84" s="49">
        <v>2000</v>
      </c>
      <c r="H84" s="49">
        <v>2000</v>
      </c>
      <c r="I84" s="49">
        <v>2000</v>
      </c>
      <c r="J84" s="35">
        <f>SUM(G84-F84)</f>
        <v>0</v>
      </c>
    </row>
    <row r="85" spans="1:10" ht="14.25">
      <c r="A85" s="60"/>
      <c r="B85" s="28"/>
      <c r="C85" s="54" t="s">
        <v>149</v>
      </c>
      <c r="D85" s="60" t="s">
        <v>150</v>
      </c>
      <c r="E85" s="27">
        <v>0</v>
      </c>
      <c r="F85" s="27">
        <v>3000</v>
      </c>
      <c r="G85" s="49">
        <v>3000</v>
      </c>
      <c r="H85" s="49">
        <v>3000</v>
      </c>
      <c r="I85" s="49">
        <v>3000</v>
      </c>
      <c r="J85" s="35">
        <f>SUM(G85-F85)</f>
        <v>0</v>
      </c>
    </row>
    <row r="86" spans="1:60" s="26" customFormat="1" ht="14.25">
      <c r="A86" s="57"/>
      <c r="B86" s="28"/>
      <c r="C86" s="54" t="s">
        <v>128</v>
      </c>
      <c r="D86" s="60" t="s">
        <v>148</v>
      </c>
      <c r="E86" s="35">
        <v>0</v>
      </c>
      <c r="F86" s="35">
        <v>10</v>
      </c>
      <c r="G86" s="35">
        <v>10</v>
      </c>
      <c r="H86" s="35">
        <v>10</v>
      </c>
      <c r="I86" s="35">
        <v>10</v>
      </c>
      <c r="J86" s="35">
        <v>0</v>
      </c>
      <c r="BH86" s="113"/>
    </row>
    <row r="87" spans="1:60" s="26" customFormat="1" ht="24.75" customHeight="1">
      <c r="A87" s="59"/>
      <c r="B87" s="28"/>
      <c r="C87" s="54"/>
      <c r="D87" s="125" t="s">
        <v>90</v>
      </c>
      <c r="E87" s="56">
        <f aca="true" t="shared" si="8" ref="E87:I88">E88</f>
        <v>0</v>
      </c>
      <c r="F87" s="56">
        <f t="shared" si="8"/>
        <v>25000</v>
      </c>
      <c r="G87" s="56">
        <f t="shared" si="8"/>
        <v>25000</v>
      </c>
      <c r="H87" s="56">
        <f t="shared" si="8"/>
        <v>25000</v>
      </c>
      <c r="I87" s="56">
        <f t="shared" si="8"/>
        <v>25000</v>
      </c>
      <c r="J87" s="56">
        <f>SUM(G87-F87)</f>
        <v>0</v>
      </c>
      <c r="BH87" s="113"/>
    </row>
    <row r="88" spans="1:60" s="26" customFormat="1" ht="27" customHeight="1" thickBot="1">
      <c r="A88" s="59"/>
      <c r="B88" s="67" t="s">
        <v>88</v>
      </c>
      <c r="D88" s="91" t="s">
        <v>90</v>
      </c>
      <c r="E88" s="122">
        <f t="shared" si="8"/>
        <v>0</v>
      </c>
      <c r="F88" s="122">
        <f t="shared" si="8"/>
        <v>25000</v>
      </c>
      <c r="G88" s="122">
        <f t="shared" si="8"/>
        <v>25000</v>
      </c>
      <c r="H88" s="122">
        <f t="shared" si="8"/>
        <v>25000</v>
      </c>
      <c r="I88" s="122">
        <f t="shared" si="8"/>
        <v>25000</v>
      </c>
      <c r="J88" s="123">
        <f>SUM(G88-F88)</f>
        <v>0</v>
      </c>
      <c r="BH88" s="113"/>
    </row>
    <row r="89" spans="1:60" s="26" customFormat="1" ht="27" customHeight="1">
      <c r="A89" s="60"/>
      <c r="B89" s="28"/>
      <c r="C89" s="55" t="s">
        <v>89</v>
      </c>
      <c r="D89" s="91" t="s">
        <v>90</v>
      </c>
      <c r="E89" s="56">
        <f>E90</f>
        <v>0</v>
      </c>
      <c r="F89" s="56">
        <f>F90</f>
        <v>25000</v>
      </c>
      <c r="G89" s="56">
        <f>G90</f>
        <v>25000</v>
      </c>
      <c r="H89" s="56">
        <f>H90</f>
        <v>25000</v>
      </c>
      <c r="I89" s="56">
        <f>I90</f>
        <v>25000</v>
      </c>
      <c r="J89" s="94">
        <f>SUM(G89-F89)</f>
        <v>0</v>
      </c>
      <c r="BH89" s="113"/>
    </row>
    <row r="90" spans="1:60" s="26" customFormat="1" ht="18.75" customHeight="1">
      <c r="A90" s="64"/>
      <c r="B90" s="47"/>
      <c r="C90" s="77" t="s">
        <v>91</v>
      </c>
      <c r="D90" s="93" t="s">
        <v>132</v>
      </c>
      <c r="E90" s="51">
        <v>0</v>
      </c>
      <c r="F90" s="51">
        <v>25000</v>
      </c>
      <c r="G90" s="51">
        <v>25000</v>
      </c>
      <c r="H90" s="51">
        <v>25000</v>
      </c>
      <c r="I90" s="51">
        <v>25000</v>
      </c>
      <c r="J90" s="48">
        <f>SUM(G90-F90)</f>
        <v>0</v>
      </c>
      <c r="BH90" s="113"/>
    </row>
    <row r="91" spans="1:59" s="19" customFormat="1" ht="25.5" customHeight="1" hidden="1">
      <c r="A91" s="52"/>
      <c r="B91" s="52"/>
      <c r="C91" s="52"/>
      <c r="D91" s="52"/>
      <c r="E91" s="52"/>
      <c r="F91" s="52"/>
      <c r="G91" s="52"/>
      <c r="H91" s="52"/>
      <c r="I91" s="52"/>
      <c r="J91" s="52"/>
      <c r="BG91" s="11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</sheetData>
  <sheetProtection/>
  <mergeCells count="5">
    <mergeCell ref="A1:J1"/>
    <mergeCell ref="A2:A3"/>
    <mergeCell ref="B2:C3"/>
    <mergeCell ref="D2:D3"/>
    <mergeCell ref="J2:J3"/>
  </mergeCells>
  <printOptions gridLines="1"/>
  <pageMargins left="0.2362204724409449" right="0.2362204724409449" top="0.7480314960629921" bottom="0.5118110236220472" header="0.31496062992125984" footer="0.31496062992125984"/>
  <pageSetup firstPageNumber="9" useFirstPageNumber="1" fitToHeight="0" horizontalDpi="600" verticalDpi="600" orientation="landscape" paperSize="9" scale="73" r:id="rId1"/>
  <headerFooter>
    <oddFooter>&amp;C&amp;P</oddFooter>
  </headerFooter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Layout" zoomScaleSheetLayoutView="120" workbookViewId="0" topLeftCell="A1">
      <selection activeCell="E22" sqref="E22"/>
    </sheetView>
  </sheetViews>
  <sheetFormatPr defaultColWidth="9.140625" defaultRowHeight="12.75"/>
  <cols>
    <col min="1" max="1" width="9.28125" style="0" customWidth="1"/>
    <col min="2" max="2" width="36.7109375" style="0" customWidth="1"/>
    <col min="3" max="5" width="18.7109375" style="0" customWidth="1"/>
    <col min="6" max="13" width="9.140625" style="0" hidden="1" customWidth="1"/>
    <col min="14" max="14" width="18.421875" style="0" customWidth="1"/>
    <col min="15" max="15" width="18.28125" style="0" customWidth="1"/>
    <col min="16" max="16" width="9.140625" style="0" hidden="1" customWidth="1"/>
    <col min="17" max="17" width="8.8515625" style="0" hidden="1" customWidth="1"/>
  </cols>
  <sheetData>
    <row r="1" spans="1:15" ht="15.75">
      <c r="A1" s="174" t="s">
        <v>181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28.5" customHeight="1">
      <c r="A2" s="172" t="s">
        <v>155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3:15" ht="12.75">
      <c r="C3" s="3">
        <v>2021</v>
      </c>
      <c r="D3" s="11">
        <v>2022</v>
      </c>
      <c r="E3" s="3">
        <v>2023</v>
      </c>
      <c r="N3" s="3">
        <v>2024</v>
      </c>
      <c r="O3" s="3">
        <v>2025</v>
      </c>
    </row>
    <row r="4" spans="2:15" ht="38.25">
      <c r="B4" s="96"/>
      <c r="C4" s="117" t="s">
        <v>136</v>
      </c>
      <c r="D4" s="117" t="s">
        <v>159</v>
      </c>
      <c r="E4" s="118" t="s">
        <v>137</v>
      </c>
      <c r="F4" s="119"/>
      <c r="G4" s="119"/>
      <c r="H4" s="119"/>
      <c r="I4" s="119"/>
      <c r="J4" s="119"/>
      <c r="K4" s="119"/>
      <c r="L4" s="119"/>
      <c r="M4" s="119"/>
      <c r="N4" s="120" t="s">
        <v>179</v>
      </c>
      <c r="O4" s="120" t="s">
        <v>179</v>
      </c>
    </row>
    <row r="5" spans="2:15" ht="12.75">
      <c r="B5" s="96"/>
      <c r="N5" s="97"/>
      <c r="O5" s="97"/>
    </row>
    <row r="6" ht="12.75">
      <c r="B6" s="2" t="s">
        <v>160</v>
      </c>
    </row>
    <row r="7" spans="3:15" ht="12.75">
      <c r="C7" s="12" t="s">
        <v>134</v>
      </c>
      <c r="D7" s="12" t="s">
        <v>134</v>
      </c>
      <c r="E7" s="12" t="s">
        <v>134</v>
      </c>
      <c r="N7" s="12" t="s">
        <v>134</v>
      </c>
      <c r="O7" s="12" t="s">
        <v>134</v>
      </c>
    </row>
    <row r="8" spans="1:15" ht="12.75">
      <c r="A8" s="100"/>
      <c r="B8" s="98"/>
      <c r="C8" s="99"/>
      <c r="D8" s="99"/>
      <c r="E8" s="99"/>
      <c r="F8" s="98"/>
      <c r="G8" s="98"/>
      <c r="H8" s="98"/>
      <c r="I8" s="98"/>
      <c r="J8" s="98"/>
      <c r="K8" s="98"/>
      <c r="L8" s="98"/>
      <c r="M8" s="98"/>
      <c r="N8" s="99"/>
      <c r="O8" s="99"/>
    </row>
    <row r="9" spans="2:15" ht="18.75" customHeight="1">
      <c r="B9" s="14"/>
      <c r="C9" s="137">
        <f>SUM(C11,C12,C13)</f>
        <v>5506000</v>
      </c>
      <c r="D9" s="138">
        <f>SUM(D11,D12,D13)</f>
        <v>8806010</v>
      </c>
      <c r="E9" s="138">
        <f>SUM(E11,E12,E13)</f>
        <v>8806010</v>
      </c>
      <c r="F9" s="139" t="e">
        <f>SUM(F11,F12,F13)</f>
        <v>#REF!</v>
      </c>
      <c r="G9" s="140"/>
      <c r="H9" s="140"/>
      <c r="I9" s="140"/>
      <c r="J9" s="140"/>
      <c r="K9" s="140"/>
      <c r="L9" s="140"/>
      <c r="M9" s="140"/>
      <c r="N9" s="138">
        <f>SUM(N11,N12,N13)</f>
        <v>8806010</v>
      </c>
      <c r="O9" s="138">
        <f>SUM(O11,O12,O13)</f>
        <v>8806010</v>
      </c>
    </row>
    <row r="10" spans="2:15" ht="18.75" customHeight="1">
      <c r="B10" s="14"/>
      <c r="C10" s="141"/>
      <c r="D10" s="142"/>
      <c r="E10" s="142"/>
      <c r="F10" s="143"/>
      <c r="G10" s="144"/>
      <c r="H10" s="144"/>
      <c r="I10" s="144"/>
      <c r="J10" s="144"/>
      <c r="K10" s="144"/>
      <c r="L10" s="144"/>
      <c r="M10" s="144"/>
      <c r="N10" s="142"/>
      <c r="O10" s="142"/>
    </row>
    <row r="11" spans="1:15" ht="12.75">
      <c r="A11" t="s">
        <v>97</v>
      </c>
      <c r="B11" t="s">
        <v>141</v>
      </c>
      <c r="C11" s="131">
        <v>6000</v>
      </c>
      <c r="D11" s="131">
        <v>6000</v>
      </c>
      <c r="E11" s="131">
        <v>6000</v>
      </c>
      <c r="F11" s="145" t="e">
        <f>#REF!</f>
        <v>#REF!</v>
      </c>
      <c r="G11" s="129"/>
      <c r="H11" s="129"/>
      <c r="I11" s="129"/>
      <c r="J11" s="129"/>
      <c r="K11" s="129"/>
      <c r="L11" s="129"/>
      <c r="M11" s="129"/>
      <c r="N11" s="131">
        <v>6000</v>
      </c>
      <c r="O11" s="131">
        <v>6000</v>
      </c>
    </row>
    <row r="12" spans="1:15" ht="12.75">
      <c r="A12" t="s">
        <v>98</v>
      </c>
      <c r="B12" t="s">
        <v>99</v>
      </c>
      <c r="C12" s="131">
        <v>0</v>
      </c>
      <c r="D12" s="131">
        <v>10</v>
      </c>
      <c r="E12" s="131">
        <v>10</v>
      </c>
      <c r="F12" s="145" t="e">
        <f>#REF!</f>
        <v>#REF!</v>
      </c>
      <c r="G12" s="129"/>
      <c r="H12" s="129"/>
      <c r="I12" s="129"/>
      <c r="J12" s="129"/>
      <c r="K12" s="129"/>
      <c r="L12" s="129"/>
      <c r="M12" s="129"/>
      <c r="N12" s="131">
        <v>10</v>
      </c>
      <c r="O12" s="131">
        <v>10</v>
      </c>
    </row>
    <row r="13" spans="1:15" ht="12.75">
      <c r="A13" t="s">
        <v>100</v>
      </c>
      <c r="B13" t="s">
        <v>101</v>
      </c>
      <c r="C13" s="131">
        <v>5500000</v>
      </c>
      <c r="D13" s="131">
        <v>8800000</v>
      </c>
      <c r="E13" s="131">
        <v>8800000</v>
      </c>
      <c r="F13" s="146" t="e">
        <f>#REF!</f>
        <v>#REF!</v>
      </c>
      <c r="G13" s="129"/>
      <c r="H13" s="129"/>
      <c r="I13" s="129"/>
      <c r="J13" s="129"/>
      <c r="K13" s="129"/>
      <c r="L13" s="129"/>
      <c r="M13" s="129"/>
      <c r="N13" s="131">
        <v>8800000</v>
      </c>
      <c r="O13" s="131">
        <v>8800000</v>
      </c>
    </row>
    <row r="14" ht="12.75">
      <c r="F14" s="4"/>
    </row>
    <row r="15" ht="12.75">
      <c r="F15" s="4"/>
    </row>
    <row r="16" ht="13.5" thickBot="1">
      <c r="F16" s="5"/>
    </row>
    <row r="43" spans="1:15" ht="12.7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</row>
    <row r="45" spans="1:15" ht="12.7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</row>
  </sheetData>
  <sheetProtection/>
  <mergeCells count="4">
    <mergeCell ref="A2:O2"/>
    <mergeCell ref="A45:O45"/>
    <mergeCell ref="A43:O43"/>
    <mergeCell ref="A1:O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Layout" zoomScaleSheetLayoutView="110" workbookViewId="0" topLeftCell="A1">
      <selection activeCell="C12" sqref="C12"/>
    </sheetView>
  </sheetViews>
  <sheetFormatPr defaultColWidth="9.140625" defaultRowHeight="12.75"/>
  <cols>
    <col min="1" max="1" width="7.00390625" style="0" customWidth="1"/>
    <col min="2" max="2" width="44.57421875" style="0" customWidth="1"/>
    <col min="3" max="3" width="18.57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18.57421875" style="0" customWidth="1"/>
  </cols>
  <sheetData>
    <row r="1" spans="1:13" ht="36.75" customHeight="1">
      <c r="A1" s="175" t="s">
        <v>190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54.75" customHeight="1">
      <c r="A2" s="176" t="s">
        <v>161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4" spans="3:13" s="3" customFormat="1" ht="12.75">
      <c r="C4" s="13">
        <v>2021</v>
      </c>
      <c r="E4" s="13">
        <v>2022</v>
      </c>
      <c r="G4" s="13">
        <v>2023</v>
      </c>
      <c r="K4" s="13">
        <v>2024</v>
      </c>
      <c r="L4" s="13"/>
      <c r="M4" s="13">
        <v>2025</v>
      </c>
    </row>
    <row r="5" spans="1:13" s="3" customFormat="1" ht="56.25" customHeight="1" thickBot="1">
      <c r="A5" s="6"/>
      <c r="B5" s="6"/>
      <c r="C5" s="15" t="s">
        <v>173</v>
      </c>
      <c r="D5" s="7"/>
      <c r="E5" s="15" t="s">
        <v>174</v>
      </c>
      <c r="F5" s="7"/>
      <c r="G5" s="15" t="s">
        <v>177</v>
      </c>
      <c r="H5" s="7"/>
      <c r="I5" s="15" t="s">
        <v>175</v>
      </c>
      <c r="J5" s="7"/>
      <c r="K5" s="15" t="s">
        <v>176</v>
      </c>
      <c r="L5" s="7"/>
      <c r="M5" s="15" t="s">
        <v>176</v>
      </c>
    </row>
    <row r="6" ht="13.5" thickTop="1"/>
    <row r="8" spans="2:13" ht="15.75" thickBot="1">
      <c r="B8" s="8" t="s">
        <v>138</v>
      </c>
      <c r="C8" s="121">
        <f>+SUM(C11:C13)</f>
        <v>7055162</v>
      </c>
      <c r="D8" s="121"/>
      <c r="E8" s="121">
        <f aca="true" t="shared" si="0" ref="E8:M8">+SUM(E11:E13)</f>
        <v>8800000</v>
      </c>
      <c r="F8" s="121"/>
      <c r="G8" s="121">
        <f t="shared" si="0"/>
        <v>8800000</v>
      </c>
      <c r="H8" s="121"/>
      <c r="I8" s="121">
        <f t="shared" si="0"/>
        <v>0</v>
      </c>
      <c r="J8" s="121"/>
      <c r="K8" s="121">
        <f t="shared" si="0"/>
        <v>8800000</v>
      </c>
      <c r="L8" s="121"/>
      <c r="M8" s="121">
        <f t="shared" si="0"/>
        <v>8800000</v>
      </c>
    </row>
    <row r="9" ht="13.5" thickTop="1"/>
    <row r="10" spans="1:2" ht="12.75">
      <c r="A10" s="13">
        <v>507300</v>
      </c>
      <c r="B10" s="2" t="s">
        <v>168</v>
      </c>
    </row>
    <row r="11" spans="2:13" ht="12.75">
      <c r="B11" s="2" t="s">
        <v>169</v>
      </c>
      <c r="C11" s="10">
        <v>307948</v>
      </c>
      <c r="D11" s="10"/>
      <c r="E11" s="10">
        <v>411131</v>
      </c>
      <c r="F11" s="10"/>
      <c r="G11" s="10">
        <v>441489</v>
      </c>
      <c r="H11" s="10"/>
      <c r="I11" s="10">
        <f>(G11-E11)</f>
        <v>30358</v>
      </c>
      <c r="J11" s="10"/>
      <c r="K11" s="10">
        <v>383157</v>
      </c>
      <c r="L11" s="10"/>
      <c r="M11" s="10">
        <v>394550</v>
      </c>
    </row>
    <row r="12" spans="2:13" ht="12.75">
      <c r="B12" s="2" t="s">
        <v>147</v>
      </c>
      <c r="C12" s="9">
        <v>6747214</v>
      </c>
      <c r="E12" s="9">
        <v>8363869</v>
      </c>
      <c r="G12" s="9">
        <v>8333511</v>
      </c>
      <c r="I12" s="9">
        <f>(G12-E12)</f>
        <v>-30358</v>
      </c>
      <c r="K12" s="9">
        <v>8391843</v>
      </c>
      <c r="L12" s="9"/>
      <c r="M12" s="9">
        <v>8380450</v>
      </c>
    </row>
    <row r="13" spans="2:13" ht="12.75">
      <c r="B13" s="2" t="s">
        <v>170</v>
      </c>
      <c r="C13" s="9">
        <v>0</v>
      </c>
      <c r="E13" s="9">
        <v>25000</v>
      </c>
      <c r="G13" s="9">
        <v>25000</v>
      </c>
      <c r="I13" s="9">
        <f>(G13-E13)</f>
        <v>0</v>
      </c>
      <c r="K13" s="9">
        <v>25000</v>
      </c>
      <c r="L13" s="9"/>
      <c r="M13" s="9">
        <v>25000</v>
      </c>
    </row>
    <row r="42" spans="1:13" ht="12.7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</row>
  </sheetData>
  <sheetProtection/>
  <mergeCells count="3">
    <mergeCell ref="A1:M1"/>
    <mergeCell ref="A2:M2"/>
    <mergeCell ref="A42:M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Footer>&amp;C&amp;12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Layout" zoomScale="170" zoomScaleSheetLayoutView="140" zoomScalePageLayoutView="170" workbookViewId="0" topLeftCell="A15">
      <selection activeCell="A29" sqref="A29"/>
    </sheetView>
  </sheetViews>
  <sheetFormatPr defaultColWidth="9.140625" defaultRowHeight="12.75"/>
  <cols>
    <col min="1" max="1" width="82.140625" style="0" customWidth="1"/>
    <col min="2" max="2" width="10.28125" style="0" customWidth="1"/>
    <col min="3" max="3" width="12.7109375" style="0" customWidth="1"/>
    <col min="4" max="4" width="9.140625" style="0" hidden="1" customWidth="1"/>
    <col min="5" max="5" width="0.85546875" style="0" customWidth="1"/>
  </cols>
  <sheetData>
    <row r="1" spans="1:3" ht="40.5" customHeight="1" thickBot="1">
      <c r="A1" s="177" t="s">
        <v>181</v>
      </c>
      <c r="B1" s="177"/>
      <c r="C1" s="177"/>
    </row>
    <row r="2" spans="1:3" ht="40.5" customHeight="1" thickTop="1">
      <c r="A2" s="178" t="s">
        <v>182</v>
      </c>
      <c r="B2" s="178"/>
      <c r="C2" s="178"/>
    </row>
    <row r="3" spans="2:3" ht="18" customHeight="1">
      <c r="B3" s="128" t="s">
        <v>144</v>
      </c>
      <c r="C3" s="128" t="s">
        <v>145</v>
      </c>
    </row>
    <row r="4" spans="2:3" ht="12.75">
      <c r="B4" s="129"/>
      <c r="C4" s="132"/>
    </row>
    <row r="5" spans="1:3" ht="12.75">
      <c r="A5" s="14" t="s">
        <v>180</v>
      </c>
      <c r="B5" s="130"/>
      <c r="C5" s="133">
        <v>562239</v>
      </c>
    </row>
    <row r="6" spans="2:3" ht="12.75">
      <c r="B6" s="131"/>
      <c r="C6" s="131"/>
    </row>
    <row r="7" spans="1:3" ht="12.75">
      <c r="A7" s="14" t="s">
        <v>183</v>
      </c>
      <c r="B7" s="131"/>
      <c r="C7" s="131"/>
    </row>
    <row r="8" spans="1:3" ht="12.75">
      <c r="A8" s="2" t="s">
        <v>143</v>
      </c>
      <c r="B8" s="136">
        <v>8800000</v>
      </c>
      <c r="C8" s="131"/>
    </row>
    <row r="9" spans="1:3" ht="12.75">
      <c r="A9" s="2" t="s">
        <v>172</v>
      </c>
      <c r="B9" s="136">
        <v>6000</v>
      </c>
      <c r="C9" s="132">
        <f>+SUM(B8,(B9))</f>
        <v>8806000</v>
      </c>
    </row>
    <row r="10" spans="1:3" ht="12.75">
      <c r="A10" s="2"/>
      <c r="B10" s="132"/>
      <c r="C10" s="133">
        <f>SUM(C5,(C9))</f>
        <v>9368239</v>
      </c>
    </row>
    <row r="11" spans="1:3" ht="12.75">
      <c r="A11" s="2"/>
      <c r="B11" s="132"/>
      <c r="C11" s="134"/>
    </row>
    <row r="12" spans="1:3" ht="12.75">
      <c r="A12" s="14" t="s">
        <v>184</v>
      </c>
      <c r="B12" s="131"/>
      <c r="C12" s="134">
        <v>7500000</v>
      </c>
    </row>
    <row r="13" spans="1:3" ht="12.75">
      <c r="A13" s="14" t="s">
        <v>185</v>
      </c>
      <c r="B13" s="131"/>
      <c r="C13" s="131">
        <f>SUM(C10-C12)</f>
        <v>1868239</v>
      </c>
    </row>
    <row r="14" spans="2:3" ht="21" customHeight="1">
      <c r="B14" s="131"/>
      <c r="C14" s="135"/>
    </row>
    <row r="15" spans="1:3" ht="12.75">
      <c r="A15" s="119" t="s">
        <v>186</v>
      </c>
      <c r="B15" s="131"/>
      <c r="C15" s="131">
        <f>C13</f>
        <v>1868239</v>
      </c>
    </row>
    <row r="16" spans="1:3" ht="12.75">
      <c r="A16" s="14" t="s">
        <v>187</v>
      </c>
      <c r="B16" s="131"/>
      <c r="C16" s="131"/>
    </row>
    <row r="17" spans="1:3" ht="12.75">
      <c r="A17" s="2" t="s">
        <v>143</v>
      </c>
      <c r="B17" s="136">
        <v>8800000</v>
      </c>
      <c r="C17" s="131"/>
    </row>
    <row r="18" spans="1:3" ht="12.75">
      <c r="A18" s="2" t="s">
        <v>146</v>
      </c>
      <c r="B18" s="136">
        <v>10</v>
      </c>
      <c r="C18" s="131"/>
    </row>
    <row r="19" spans="1:3" ht="12.75">
      <c r="A19" s="2" t="s">
        <v>171</v>
      </c>
      <c r="B19" s="136">
        <v>6000</v>
      </c>
      <c r="C19" s="131">
        <f>+SUM(B17+B18+B19)</f>
        <v>8806010</v>
      </c>
    </row>
    <row r="20" spans="1:3" ht="12.75">
      <c r="A20" s="14" t="s">
        <v>188</v>
      </c>
      <c r="B20" s="136"/>
      <c r="C20" s="132">
        <v>8800000</v>
      </c>
    </row>
    <row r="21" spans="2:3" ht="12.75">
      <c r="B21" s="131"/>
      <c r="C21" s="131">
        <f>SUM(C19-C20)</f>
        <v>6010</v>
      </c>
    </row>
    <row r="22" spans="2:3" ht="12.75">
      <c r="B22" s="131"/>
      <c r="C22" s="131"/>
    </row>
    <row r="23" spans="1:3" ht="19.5" customHeight="1">
      <c r="A23" s="14" t="s">
        <v>189</v>
      </c>
      <c r="B23" s="131"/>
      <c r="C23" s="131">
        <f>SUM(C13+C21)</f>
        <v>1874249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 of Information Technology</dc:creator>
  <cp:keywords/>
  <dc:description/>
  <cp:lastModifiedBy>PARASKEVA ELENI</cp:lastModifiedBy>
  <cp:lastPrinted>2022-11-21T08:50:47Z</cp:lastPrinted>
  <dcterms:created xsi:type="dcterms:W3CDTF">2001-11-09T08:12:07Z</dcterms:created>
  <dcterms:modified xsi:type="dcterms:W3CDTF">2022-11-21T08:50:49Z</dcterms:modified>
  <cp:category/>
  <cp:version/>
  <cp:contentType/>
  <cp:contentStatus/>
</cp:coreProperties>
</file>